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256" windowHeight="12432" activeTab="3"/>
  </bookViews>
  <sheets>
    <sheet name="Мероприятия" sheetId="4" r:id="rId1"/>
    <sheet name="Показатели" sheetId="5" r:id="rId2"/>
    <sheet name="Оценка эффективности" sheetId="6" r:id="rId3"/>
    <sheet name="Фин_поддержка" sheetId="7" r:id="rId4"/>
  </sheets>
  <definedNames>
    <definedName name="_ftnref1" localSheetId="0">Мероприятия!#REF!</definedName>
    <definedName name="_xlnm.Print_Titles" localSheetId="0">Мероприятия!$5:$6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4" l="1"/>
  <c r="E14" i="4" l="1"/>
  <c r="E13" i="4"/>
  <c r="E18" i="4"/>
  <c r="E39" i="4"/>
  <c r="E38" i="4"/>
  <c r="I31" i="4" l="1"/>
  <c r="I26" i="4"/>
  <c r="I21" i="4"/>
  <c r="I16" i="4"/>
  <c r="I40" i="4"/>
  <c r="I35" i="4" s="1"/>
  <c r="I39" i="4"/>
  <c r="I34" i="4" s="1"/>
  <c r="I38" i="4"/>
  <c r="I33" i="4" s="1"/>
  <c r="I37" i="4"/>
  <c r="I32" i="4" s="1"/>
  <c r="I7" i="4" s="1"/>
  <c r="I70" i="4"/>
  <c r="I69" i="4"/>
  <c r="I68" i="4"/>
  <c r="I67" i="4"/>
  <c r="I71" i="4" s="1"/>
  <c r="I77" i="4"/>
  <c r="I85" i="4"/>
  <c r="I84" i="4"/>
  <c r="I79" i="4" s="1"/>
  <c r="I83" i="4"/>
  <c r="I78" i="4" s="1"/>
  <c r="I81" i="4" s="1"/>
  <c r="I82" i="4"/>
  <c r="I120" i="4"/>
  <c r="I80" i="4" s="1"/>
  <c r="I119" i="4"/>
  <c r="I118" i="4"/>
  <c r="I121" i="4" s="1"/>
  <c r="I117" i="4"/>
  <c r="I138" i="4"/>
  <c r="I133" i="4" s="1"/>
  <c r="I137" i="4"/>
  <c r="I136" i="4"/>
  <c r="I135" i="4"/>
  <c r="I130" i="4" s="1"/>
  <c r="I158" i="4"/>
  <c r="I157" i="4"/>
  <c r="I132" i="4" s="1"/>
  <c r="I156" i="4"/>
  <c r="I159" i="4" s="1"/>
  <c r="I155" i="4"/>
  <c r="I173" i="4"/>
  <c r="I168" i="4" s="1"/>
  <c r="I172" i="4"/>
  <c r="I167" i="4" s="1"/>
  <c r="I171" i="4"/>
  <c r="I166" i="4" s="1"/>
  <c r="I170" i="4"/>
  <c r="I165" i="4"/>
  <c r="I36" i="4" l="1"/>
  <c r="I9" i="4"/>
  <c r="I10" i="4"/>
  <c r="I139" i="4"/>
  <c r="I131" i="4"/>
  <c r="I134" i="4" s="1"/>
  <c r="I41" i="4"/>
  <c r="I86" i="4"/>
  <c r="I174" i="4"/>
  <c r="I169" i="4"/>
  <c r="N24" i="5"/>
  <c r="I8" i="4" l="1"/>
  <c r="I11" i="4" s="1"/>
  <c r="F9" i="6"/>
  <c r="F8" i="6"/>
  <c r="F7" i="6"/>
  <c r="F6" i="6"/>
  <c r="E6" i="6"/>
  <c r="E8" i="6"/>
  <c r="E9" i="6"/>
  <c r="M16" i="5"/>
  <c r="M9" i="5"/>
  <c r="M10" i="5"/>
  <c r="M11" i="5"/>
  <c r="M12" i="5"/>
  <c r="M13" i="5"/>
  <c r="M8" i="5"/>
  <c r="M26" i="5"/>
  <c r="N16" i="5"/>
  <c r="N10" i="5"/>
  <c r="N11" i="5"/>
  <c r="N12" i="5"/>
  <c r="N13" i="5"/>
  <c r="N8" i="5"/>
  <c r="H34" i="5"/>
  <c r="I34" i="5"/>
  <c r="I33" i="5"/>
  <c r="H33" i="5"/>
  <c r="H30" i="5"/>
  <c r="I30" i="5"/>
  <c r="H31" i="5"/>
  <c r="I31" i="5"/>
  <c r="I29" i="5"/>
  <c r="H29" i="5"/>
  <c r="H22" i="5"/>
  <c r="I22" i="5"/>
  <c r="H23" i="5"/>
  <c r="I23" i="5"/>
  <c r="N23" i="5" s="1"/>
  <c r="N20" i="5" s="1"/>
  <c r="E7" i="6" s="1"/>
  <c r="H25" i="5"/>
  <c r="I25" i="5"/>
  <c r="H26" i="5"/>
  <c r="I26" i="5"/>
  <c r="H27" i="5"/>
  <c r="I27" i="5"/>
  <c r="I21" i="5"/>
  <c r="H21" i="5"/>
  <c r="H17" i="5"/>
  <c r="I17" i="5"/>
  <c r="H18" i="5"/>
  <c r="H19" i="5"/>
  <c r="I19" i="5"/>
  <c r="I16" i="5"/>
  <c r="H16" i="5"/>
  <c r="I8" i="5"/>
  <c r="H8" i="5"/>
  <c r="H9" i="5"/>
  <c r="I9" i="5"/>
  <c r="N9" i="5" s="1"/>
  <c r="H10" i="5"/>
  <c r="I10" i="5"/>
  <c r="H11" i="5"/>
  <c r="I11" i="5"/>
  <c r="H12" i="5"/>
  <c r="I12" i="5"/>
  <c r="H13" i="5"/>
  <c r="I13" i="5"/>
  <c r="M29" i="5"/>
  <c r="N29" i="5"/>
  <c r="M30" i="5"/>
  <c r="N30" i="5"/>
  <c r="M31" i="5"/>
  <c r="N31" i="5"/>
  <c r="M21" i="5"/>
  <c r="N21" i="5"/>
  <c r="M22" i="5"/>
  <c r="N22" i="5"/>
  <c r="M23" i="5"/>
  <c r="M25" i="5"/>
  <c r="N25" i="5"/>
  <c r="M27" i="5"/>
  <c r="N27" i="5"/>
  <c r="N34" i="5"/>
  <c r="M34" i="5"/>
  <c r="M33" i="5"/>
  <c r="M32" i="5" s="1"/>
  <c r="N33" i="5"/>
  <c r="M19" i="5"/>
  <c r="N19" i="5"/>
  <c r="M18" i="5"/>
  <c r="N18" i="5"/>
  <c r="M17" i="5"/>
  <c r="N17" i="5"/>
  <c r="M14" i="5"/>
  <c r="I14" i="5"/>
  <c r="N14" i="5" s="1"/>
  <c r="H14" i="5"/>
  <c r="M28" i="5" l="1"/>
  <c r="M7" i="5"/>
  <c r="M20" i="5"/>
  <c r="D7" i="6" s="1"/>
  <c r="G7" i="6" s="1"/>
  <c r="H7" i="6" s="1"/>
  <c r="D9" i="6"/>
  <c r="G9" i="6" s="1"/>
  <c r="H9" i="6" s="1"/>
  <c r="D5" i="6"/>
  <c r="D8" i="6"/>
  <c r="G8" i="6" s="1"/>
  <c r="H8" i="6" s="1"/>
  <c r="M15" i="5"/>
  <c r="D6" i="6" s="1"/>
  <c r="G6" i="6" s="1"/>
  <c r="H6" i="6" s="1"/>
  <c r="N7" i="5"/>
  <c r="E5" i="6" s="1"/>
  <c r="F58" i="4"/>
  <c r="F54" i="4"/>
  <c r="F113" i="4" l="1"/>
  <c r="F109" i="4"/>
  <c r="F64" i="4"/>
  <c r="E17" i="4" l="1"/>
  <c r="D19" i="4"/>
  <c r="D18" i="4"/>
  <c r="E119" i="4"/>
  <c r="E118" i="4"/>
  <c r="E117" i="4" s="1"/>
  <c r="E126" i="4"/>
  <c r="D118" i="4"/>
  <c r="E122" i="4"/>
  <c r="D126" i="4"/>
  <c r="D119" i="4"/>
  <c r="D122" i="4"/>
  <c r="D14" i="4"/>
  <c r="D13" i="4"/>
  <c r="D84" i="4"/>
  <c r="D83" i="4"/>
  <c r="D112" i="4"/>
  <c r="D107" i="4"/>
  <c r="D72" i="4"/>
  <c r="D39" i="4"/>
  <c r="D38" i="4"/>
  <c r="E57" i="4"/>
  <c r="F57" i="4" s="1"/>
  <c r="E52" i="4"/>
  <c r="D57" i="4"/>
  <c r="D52" i="4"/>
  <c r="F52" i="4" l="1"/>
  <c r="E84" i="4" l="1"/>
  <c r="E79" i="4" s="1"/>
  <c r="E83" i="4"/>
  <c r="E112" i="4"/>
  <c r="F112" i="4" s="1"/>
  <c r="E107" i="4"/>
  <c r="F107" i="4" s="1"/>
  <c r="F5" i="6" l="1"/>
  <c r="G5" i="6" s="1"/>
  <c r="H5" i="6" s="1"/>
  <c r="E157" i="4"/>
  <c r="F43" i="4" l="1"/>
  <c r="E29" i="4" l="1"/>
  <c r="E15" i="4"/>
  <c r="E25" i="4"/>
  <c r="D171" i="4"/>
  <c r="D166" i="4" s="1"/>
  <c r="D165" i="4" s="1"/>
  <c r="D175" i="4"/>
  <c r="D160" i="4"/>
  <c r="E159" i="4"/>
  <c r="E158" i="4"/>
  <c r="E156" i="4"/>
  <c r="D159" i="4"/>
  <c r="D158" i="4"/>
  <c r="D156" i="4"/>
  <c r="D157" i="4"/>
  <c r="D29" i="4" s="1"/>
  <c r="D27" i="4" s="1"/>
  <c r="D139" i="4"/>
  <c r="D134" i="4" s="1"/>
  <c r="D138" i="4"/>
  <c r="D25" i="4" s="1"/>
  <c r="D137" i="4"/>
  <c r="D136" i="4"/>
  <c r="E150" i="4"/>
  <c r="D150" i="4"/>
  <c r="E145" i="4"/>
  <c r="D145" i="4"/>
  <c r="E140" i="4"/>
  <c r="D140" i="4"/>
  <c r="D79" i="4"/>
  <c r="D117" i="4"/>
  <c r="E102" i="4"/>
  <c r="D102" i="4"/>
  <c r="E97" i="4"/>
  <c r="D97" i="4"/>
  <c r="E92" i="4"/>
  <c r="D92" i="4"/>
  <c r="E82" i="4"/>
  <c r="D87" i="4"/>
  <c r="D78" i="4"/>
  <c r="E62" i="4"/>
  <c r="E47" i="4"/>
  <c r="E42" i="4"/>
  <c r="E71" i="4"/>
  <c r="E36" i="4" s="1"/>
  <c r="E70" i="4"/>
  <c r="E35" i="4" s="1"/>
  <c r="E69" i="4"/>
  <c r="E68" i="4"/>
  <c r="D71" i="4"/>
  <c r="D36" i="4" s="1"/>
  <c r="D70" i="4"/>
  <c r="D35" i="4" s="1"/>
  <c r="D69" i="4"/>
  <c r="D34" i="4" s="1"/>
  <c r="D68" i="4"/>
  <c r="D33" i="4" s="1"/>
  <c r="D62" i="4"/>
  <c r="D42" i="4"/>
  <c r="D47" i="4"/>
  <c r="F62" i="4" l="1"/>
  <c r="D131" i="4"/>
  <c r="D132" i="4"/>
  <c r="D133" i="4"/>
  <c r="D170" i="4"/>
  <c r="D26" i="4"/>
  <c r="D11" i="4" s="1"/>
  <c r="D135" i="4"/>
  <c r="D23" i="4"/>
  <c r="D155" i="4"/>
  <c r="D24" i="4"/>
  <c r="D9" i="4" s="1"/>
  <c r="E37" i="4"/>
  <c r="D77" i="4"/>
  <c r="D82" i="4"/>
  <c r="F42" i="4"/>
  <c r="D67" i="4"/>
  <c r="E34" i="4"/>
  <c r="E12" i="4"/>
  <c r="E67" i="4"/>
  <c r="E33" i="4"/>
  <c r="E155" i="4"/>
  <c r="E78" i="4"/>
  <c r="E77" i="4" s="1"/>
  <c r="D37" i="4"/>
  <c r="D17" i="4"/>
  <c r="D15" i="4"/>
  <c r="D10" i="4" s="1"/>
  <c r="D32" i="4"/>
  <c r="D130" i="4" l="1"/>
  <c r="D22" i="4"/>
  <c r="D12" i="4"/>
  <c r="E32" i="4"/>
  <c r="D8" i="4"/>
  <c r="D7" i="4" s="1"/>
  <c r="F103" i="4"/>
  <c r="F102" i="4"/>
  <c r="F98" i="4"/>
  <c r="F97" i="4"/>
  <c r="F48" i="4"/>
  <c r="F19" i="4" l="1"/>
  <c r="E10" i="4"/>
  <c r="F10" i="4" s="1"/>
  <c r="F12" i="4"/>
  <c r="F47" i="4"/>
  <c r="F35" i="4"/>
  <c r="F69" i="4"/>
  <c r="F75" i="4"/>
  <c r="F74" i="4"/>
  <c r="F73" i="4"/>
  <c r="E72" i="4"/>
  <c r="F72" i="4" s="1"/>
  <c r="F79" i="4"/>
  <c r="F83" i="4"/>
  <c r="F82" i="4"/>
  <c r="F88" i="4"/>
  <c r="E87" i="4"/>
  <c r="F87" i="4" s="1"/>
  <c r="F92" i="4"/>
  <c r="F93" i="4"/>
  <c r="F118" i="4"/>
  <c r="F117" i="4"/>
  <c r="F119" i="4"/>
  <c r="F122" i="4"/>
  <c r="F123" i="4"/>
  <c r="F126" i="4"/>
  <c r="F127" i="4"/>
  <c r="F70" i="4" l="1"/>
  <c r="F15" i="4"/>
  <c r="F34" i="4"/>
  <c r="F67" i="4"/>
  <c r="F14" i="4"/>
  <c r="F68" i="4"/>
  <c r="F33" i="4"/>
  <c r="F13" i="4"/>
  <c r="F37" i="4"/>
  <c r="F38" i="4"/>
  <c r="F18" i="4"/>
  <c r="F17" i="4"/>
  <c r="F32" i="4"/>
  <c r="E171" i="4"/>
  <c r="E166" i="4" s="1"/>
  <c r="F176" i="4"/>
  <c r="E175" i="4"/>
  <c r="F175" i="4" s="1"/>
  <c r="F166" i="4" l="1"/>
  <c r="E165" i="4"/>
  <c r="F165" i="4" s="1"/>
  <c r="E170" i="4"/>
  <c r="F170" i="4" s="1"/>
  <c r="F171" i="4"/>
  <c r="F77" i="4"/>
  <c r="F78" i="4"/>
  <c r="E133" i="4"/>
  <c r="F157" i="4" l="1"/>
  <c r="F155" i="4"/>
  <c r="F162" i="4"/>
  <c r="E160" i="4"/>
  <c r="F160" i="4" s="1"/>
  <c r="E139" i="4"/>
  <c r="E137" i="4"/>
  <c r="E136" i="4"/>
  <c r="F151" i="4"/>
  <c r="F150" i="4"/>
  <c r="F146" i="4"/>
  <c r="F145" i="4"/>
  <c r="F144" i="4"/>
  <c r="F142" i="4"/>
  <c r="F141" i="4"/>
  <c r="F140" i="4"/>
  <c r="F29" i="4"/>
  <c r="E27" i="4"/>
  <c r="F27" i="4" s="1"/>
  <c r="E134" i="4" l="1"/>
  <c r="F134" i="4" s="1"/>
  <c r="E26" i="4"/>
  <c r="E132" i="4"/>
  <c r="F132" i="4" s="1"/>
  <c r="E24" i="4"/>
  <c r="E131" i="4"/>
  <c r="F131" i="4" s="1"/>
  <c r="E23" i="4"/>
  <c r="F139" i="4"/>
  <c r="F137" i="4"/>
  <c r="F136" i="4"/>
  <c r="E135" i="4"/>
  <c r="F135" i="4" s="1"/>
  <c r="E130" i="4" l="1"/>
  <c r="F130" i="4" s="1"/>
  <c r="E11" i="4"/>
  <c r="F11" i="4" s="1"/>
  <c r="F26" i="4"/>
  <c r="E9" i="4"/>
  <c r="F9" i="4" s="1"/>
  <c r="F24" i="4"/>
  <c r="E22" i="4"/>
  <c r="F22" i="4" s="1"/>
  <c r="E8" i="4"/>
  <c r="F23" i="4"/>
  <c r="F8" i="4" l="1"/>
  <c r="E7" i="4"/>
  <c r="F7" i="4" s="1"/>
</calcChain>
</file>

<file path=xl/sharedStrings.xml><?xml version="1.0" encoding="utf-8"?>
<sst xmlns="http://schemas.openxmlformats.org/spreadsheetml/2006/main" count="613" uniqueCount="247">
  <si>
    <t>МБ</t>
  </si>
  <si>
    <t>ОБ</t>
  </si>
  <si>
    <t>ФБ</t>
  </si>
  <si>
    <t>ВБ</t>
  </si>
  <si>
    <t>КИО</t>
  </si>
  <si>
    <t xml:space="preserve">Муниципальная программа, подпрограмма, основное мероприятие, мероприятие </t>
  </si>
  <si>
    <t>Результаты выполнения мероприятий</t>
  </si>
  <si>
    <t>Соисполнители</t>
  </si>
  <si>
    <t>Источ-ник</t>
  </si>
  <si>
    <t>Ожидаемые результаты реализации (краткая характеристика) мероприятий</t>
  </si>
  <si>
    <t>Фактические результаты реализации (краткая характеристика) мероприятий</t>
  </si>
  <si>
    <t xml:space="preserve">Выполнение (да /нет/частично) </t>
  </si>
  <si>
    <t>Всего</t>
  </si>
  <si>
    <t>Выполнены в полном объеме</t>
  </si>
  <si>
    <t>Выполнены частично</t>
  </si>
  <si>
    <t xml:space="preserve">Степень освое-ния средств  </t>
  </si>
  <si>
    <t xml:space="preserve">Причины низкой степени освоения средств, невыполнения мероприятий </t>
  </si>
  <si>
    <t xml:space="preserve">Факти-ческое испол-нение  </t>
  </si>
  <si>
    <t>Объемы и источники финансирования 
(тыс. руб.)</t>
  </si>
  <si>
    <t>Количество мероприятий, всего, в т.ч.:</t>
  </si>
  <si>
    <t>Не выполнены</t>
  </si>
  <si>
    <t>Степень выполнения мероприятий</t>
  </si>
  <si>
    <t>Отчет о ходе реализации</t>
  </si>
  <si>
    <t>1.1</t>
  </si>
  <si>
    <t xml:space="preserve">1.1.1
</t>
  </si>
  <si>
    <t xml:space="preserve">1.1.2
</t>
  </si>
  <si>
    <t>2.1</t>
  </si>
  <si>
    <t>2</t>
  </si>
  <si>
    <t>2.1.1</t>
  </si>
  <si>
    <t>3</t>
  </si>
  <si>
    <t>3.1</t>
  </si>
  <si>
    <t>3.1.1</t>
  </si>
  <si>
    <t>3.1.2</t>
  </si>
  <si>
    <t>3.1.3</t>
  </si>
  <si>
    <t>Муниципальная программа «Жилищная политика» на 2023 - 2028 годы.</t>
  </si>
  <si>
    <t>КЭР</t>
  </si>
  <si>
    <t>КСПВООДМ</t>
  </si>
  <si>
    <t xml:space="preserve">Подпрограмма 1 «Расселение граждан из многоквартирных домов, признанных аварийными до 01.01.2017» на 2023 - 2025 годы
</t>
  </si>
  <si>
    <t xml:space="preserve">Основное мероприятие: «Комплекс мероприятий, направленных на сокращение жилищного фонда, признанного аварийным до 01.01.2017»
</t>
  </si>
  <si>
    <t>Мероприятие: «Ограничение несанкционированного доступа граждан в расселенные многоквартирные дома, признанные аварийными до 01.01.2017, и (или) на территорию вокруг домов, восстановление ограничения доступа»</t>
  </si>
  <si>
    <t xml:space="preserve">П 1.1
</t>
  </si>
  <si>
    <t>Региональный проект «Обеспечение устойчивого сокращения непригодного для проживания жилищного фонда»</t>
  </si>
  <si>
    <t xml:space="preserve">Мероприятие: «Обеспечение мероприятий по переселению граждан 
из аварийного жилищного фонда»
</t>
  </si>
  <si>
    <t>Основное мероприятие: «Комплекс мероприятий, направленных на расселение граждан из многоквартирных домов, признанных аварийными после 01.01.2017»</t>
  </si>
  <si>
    <t>Мероприятие: «Расселение граждан из аварийного жилищного фонда»</t>
  </si>
  <si>
    <t>2.1.2</t>
  </si>
  <si>
    <t>2.1.3</t>
  </si>
  <si>
    <t>2.1.4</t>
  </si>
  <si>
    <t>2.2</t>
  </si>
  <si>
    <t xml:space="preserve">Мероприятие: «Ограничение несанкционированного доступа граждан в расселенные многоквартирные дома, признанные аварийными после 01.01.2017, и (или) на территорию вокруг домов, восстановление ограничения доступа»
</t>
  </si>
  <si>
    <t xml:space="preserve">Основное мероприятие: «Снос домов и расселение граждан из многоквартирных домов, признанных аварийными и подлежащими сносу или реконструкции в разные годы»
</t>
  </si>
  <si>
    <t>2.2.1</t>
  </si>
  <si>
    <t>2.2.2</t>
  </si>
  <si>
    <t xml:space="preserve">Мероприятие: «Софинансирование за счет средств местного бюджета к субсидии из областного бюджета на мероприятия по 
обеспечению граждан, проживающих в многоквартирных домах, расселение которых предусмотрено в рамках реализации комплексного развития территорий, и их последующий снос»
</t>
  </si>
  <si>
    <t>Подпрограмма «Обеспечение жильем молодых и многодетных семей города Мурманска» на 2023-2028 годы</t>
  </si>
  <si>
    <t xml:space="preserve">Основное мероприятие: «Предоставление молодым и многодетным семьям – участникам подпрограммы социальных выплат на приобретение (строительство) жилья, дополнительных социальных выплат в связи с рождением (усыновлением) ребенка»
</t>
  </si>
  <si>
    <t xml:space="preserve">Мероприятие: «Предоставление молодым и многодетным семьям – участникам подпрограммы социальных выплат на приобретение (строительство) жилья»
</t>
  </si>
  <si>
    <t xml:space="preserve">Мероприятие: «Предоставление молодым и многодетным семьям – участникам подпрограммы дополнительных социальных выплат в связи с рождением (усыновлением) ребенка»
</t>
  </si>
  <si>
    <t xml:space="preserve">Мероприятие: «Проведение мероприятий по 
информационной поддержке обеспечения жильем молодых и многодетных семей, а также организация проведения мероприятий по выдаче свидетельств молодым и многодетным семьям»
</t>
  </si>
  <si>
    <t>3.2</t>
  </si>
  <si>
    <t xml:space="preserve">Основное мероприятие «Предоставление единовременной денежной выплаты многодетным семьям на улучшение жилищных условий»
</t>
  </si>
  <si>
    <t>3.2.1</t>
  </si>
  <si>
    <t xml:space="preserve">Субвенция на осуществление государственных полномочий по предоставлению единовременной денежной выплаты многодетным семьям на улучшение жилищных условий
</t>
  </si>
  <si>
    <t>4</t>
  </si>
  <si>
    <t xml:space="preserve">Подпрограмма «Улучшение жилищных условий малоимущих граждан, состоящих на учете в качестве нуждающихся в жилых помещениях, предоставляемых по договорам социального найма» на 2023-2028 годы
</t>
  </si>
  <si>
    <t>4.1</t>
  </si>
  <si>
    <t xml:space="preserve">Основное мероприятие «Обеспечение комфортным жильем малоимущих граждан, состоящих на учете в качестве нуждающихся в жилых помещениях, предоставляемых по договорам социального найма» 
</t>
  </si>
  <si>
    <t>4.1.1</t>
  </si>
  <si>
    <t xml:space="preserve">Мероприятие: «Приобретение жилых помещений для предоставления малоимущим гражданам, состоящим на учете в качестве нуждающихся в жилых помещениях, предоставляемых по договорам социального найма» 
</t>
  </si>
  <si>
    <t>Подпрограмма 2 «Расселение граждан из многоквартирных домов, признанных аварийными после 01.01.2017» на 2023-2028 годы</t>
  </si>
  <si>
    <t xml:space="preserve">Мероприятие: «Организация и проведение работ по подготовке документов, содержащих необходимые для осуществления кадастрового учета сведения о земельных участках многоквартирных домов»
</t>
  </si>
  <si>
    <t xml:space="preserve">Мероприятие: «Организация и проведение сноса расселенных аварийных домов, в том числе предпроектные работы»
</t>
  </si>
  <si>
    <t>частично</t>
  </si>
  <si>
    <t xml:space="preserve">1. Изготовление печатной продукции для информирования семей о возможности получения социальной 
выплаты на приобретение (строительство) жилья. 
2. Организация 3 торжественных мероприятий по вручению свидетельств молодым и многодетным семьям, ежегодно
</t>
  </si>
  <si>
    <t>КЭР, КСПВООДМ</t>
  </si>
  <si>
    <t>Заявительный характер, невозможность выполнения многодетными семьями условий, установленных действующим нормативным правовым актом, в части требований по соблюдению учетной нормы общей площади приобретаемого жилого помещения, наличия нуждаемости, сохранения статуса многодетной семьи</t>
  </si>
  <si>
    <t xml:space="preserve"> Мероприятие: «Субсидия бюджетам муниципальных образований Мурманской области на софинансирование мероприятий по обеспечению граждан, проживающих в многоквартирных домах, расселение которых предусмотрено в рамках реализации комплексного развития территорий, и их последующий снос»
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</si>
  <si>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</si>
  <si>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1.1.1</t>
  </si>
  <si>
    <t>Мероприятие: «Организация и проведение сноса расселенных многоквартирных домов, признанных аварийными до 01.01.2017, в том числе предпроектные работы»</t>
  </si>
  <si>
    <t>1.1.3</t>
  </si>
  <si>
    <t>Мероприятие: «Иной межбюджетный трансферт из областного бюджета местным бюджетам на приобретение жилых помещений для граждан, проживающих в аварийном жилищном фонде»</t>
  </si>
  <si>
    <t>1.4 количество многоквартирных домов, признанных аварийными до 01.01.2017, в которые ограничен доступ - 18 ед.</t>
  </si>
  <si>
    <t>муниципальной программы «Жилищная политика» на 2023-2028 годы</t>
  </si>
  <si>
    <t>да</t>
  </si>
  <si>
    <t xml:space="preserve">1. Изготовлена печатная продукция для информирования семей о возможности получения социальной 
выплаты на приобретение (строительство) жилья. 
2. Проведено 3 торжественных мероприятий по вручению свидетельств молодым и многодетным семьям 
</t>
  </si>
  <si>
    <t>Иной межбюджетный трансферт из областного бюджета местным бюджетам Мурманской области на расселение граждан, проживающих в аварийном жилищном фонде признанном таковым после 01.01.2017 года</t>
  </si>
  <si>
    <t>2.1.5</t>
  </si>
  <si>
    <t>2.1.6</t>
  </si>
  <si>
    <t>за 2023 год</t>
  </si>
  <si>
    <t xml:space="preserve">Запланировано на отчетный год  </t>
  </si>
  <si>
    <t>1.1.4</t>
  </si>
  <si>
    <t>КТРиС</t>
  </si>
  <si>
    <t xml:space="preserve">КИО, КТРиС, КЭР, КСПВООДМ </t>
  </si>
  <si>
    <t>КИО, КТРиС</t>
  </si>
  <si>
    <t>1.1.5</t>
  </si>
  <si>
    <t xml:space="preserve">2.1 расселенная площадь жилых помещений в многоквартирных домах, признанных аварийными после 01.01.2017 - 182,5 кв.м;                                                   2.2 количество расселенных жилых помещений многоквартирных домов, признанных аварийными после 01.01.2017 - 7 ед.;                                                           0.2 количество граждан, расселенных из многоквартирных домов, признанных аварийными после 01.01.2017 - 14 чел.                                                        </t>
  </si>
  <si>
    <t>Софинансирование за счет средств местного бюджета к иному межбюджетному трансферту из областного бюджета на расселение граждан, проживающих в аварийном жилищном фонде признанном таковым после 01.01.2017 года</t>
  </si>
  <si>
    <t xml:space="preserve">КИО, </t>
  </si>
  <si>
    <t xml:space="preserve">1.1 расселенная площадь жилых помещений в многоквартирных домах, признанных аварийными до 01.01.2017 -   13 547,24 кв.м;                                            1.2 количество расселенных жилых помещений многоквартирных домов, признанных аварийными до 01.01.2017 - 484 ед.;                                                        0.1 количество граждан, расселенных из многоквартирных домов, признанных аварийными до 01.01.2017 - 913 чел.
</t>
  </si>
  <si>
    <t xml:space="preserve">1.1 расселенная площадь жилых помещений в многоквартирных домах, признанных аварийными до 01.01.2017 - 11 503,8 кв.м;                                            1.2 количество расселенных жилых помещений многоквартирных домов, признанных аварийными до 01.01.2017 - 356 ед.;                                                        0.1 количество граждан, расселенных из многоквартирных домов, признанных аварийными до 01.01.2017 - 698 чел.
</t>
  </si>
  <si>
    <t xml:space="preserve">2.1 расселенная площадь жилых помещений в многоквартирных домах, признанных аварийными после 01.01.2017 - 479,7 кв.м;                                                   2.2 количество расселенных жилых помещений многоквартирных домов, признанных аварийными после 01.01.2017 - 15 ед.;                                                           0.2 количество граждан, расселенных из многоквартирных домов, признанных аварийными после 01.01.2017 - 31 чел.                                                        </t>
  </si>
  <si>
    <t>2.3 количество земельных участков, занимаемых многоквартирными домами, в отношении которых подготовлена необходимая документация - 6 ед.</t>
  </si>
  <si>
    <t>2.5 количество многоквартирных домов, признанных аварийными после 01.01.2017, в которые ограничен доступ - 20 ед.</t>
  </si>
  <si>
    <t xml:space="preserve">0.2 количество граждан, расселенных из многоквартирных домов, признанных аварийными после 01.01.2017 - 115 чел.              2.6 количество расселенных жилых помещений в многоквартирных домах, признанных аварийными и подлежащими сносу или реконструкции в разные годы - 43 ед.
2.7 расселенная площадь жилых помещений, в многоквартирных домах, признанных аварийными и подлежащими сносу или реконструкции в разные годы - 
1 999,5 кв.м                                                
</t>
  </si>
  <si>
    <t xml:space="preserve">0.2 количество граждан, расселенных из многоквартирных домов, признанных аварийными после 01.01.2017 - 128 чел.              2.6 количество расселенных жилых помещений в многоквартирных домах, признанных аварийными и подлежащими сносу или реконструкции в разные годы - 43 ед.
2.7 расселенная площадь жилых помещений, в многоквартирных домах, признанных аварийными и подлежащими сносу или реконструкции в разные годы - 1994,55 кв.м                                                </t>
  </si>
  <si>
    <t xml:space="preserve">2.1 расселенная площадь жилых помещений в многоквартирных домах, признанных аварийными после 01.01.2017 - 747,3 кв.м;                                                   2.2 количество расселенных жилых помещений многоквартирных домов, признанных аварийными после 01.01.2017 - 22 ед.;                                                           0.2 количество граждан, расселенных из многоквартирных домов, признанных аварийными после 01.01.2017 - 54 чел.                                                        </t>
  </si>
  <si>
    <t xml:space="preserve">2.1 расселенная площадь жилых помещений в многоквартирных домах, признанных аварийными после 01.01.2017 - 649,68 кв.м;                                                   2.2 количество расселенных жилых помещений многоквартирных домов, признанных аварийными после 01.01.2017 - 18 ед.;                                                           0.2 количество граждан, расселенных из многоквартирных домов, признанных аварийными после 01.01.2017 - 40 чел.                                                        </t>
  </si>
  <si>
    <t xml:space="preserve">0.7 количество семей малоимущих граждан, состоящих на учете в качестве нуждающихся в жилых помещениях, предоставляемых по договорам социального найма, улучшивших жилищные условия - 2 ед. 
4.1 общая площадь жилых помещений, приобретенных с целью предоставления малоимущим гражданам - 70,7 кв.м
</t>
  </si>
  <si>
    <t>За 2023 год опубликовано 515 извещений о проведении закупок на приобретение жилых помещений, в том числе у единственного поставщика (далее – Ед. ППИ) - 200. По итогам процедур закупок заключено 88 контрактов (из них 51 - с Ед. ППИ) на приобретение 88 квартир общей площадью 3999,9 кв. м. 
Расселение граждан из аварийного жилищного фонда в благоустроенные жилые помещения, приобретенные в 2023 году продолжаться в 2024 году</t>
  </si>
  <si>
    <t xml:space="preserve">0.7 количество семей малоимущих граждан, состоящих на учете в качестве нуждающихся в жилых помещениях, предоставляемых по договорам социального найма, улучшивших жилищные условия - 3 ед. (в жилые помещения приобретенные в 2022 -2023 годах)
4.1 общая площадь жилых помещений, приобретенных с целью предоставления малоимущим гражданам - 42,7 кв.м
</t>
  </si>
  <si>
    <t>За 2023 год опубликовано 12 извещений о проведении закупок на приобретение жилых помещений. По итогам процедур закупок заключен 1 контракт на приобретение 1 квартиры общей площадью 42,70 кв.м.</t>
  </si>
  <si>
    <t xml:space="preserve">Перечисление социальных выплат на приобретение (строительство) жилья 93 молодым (многодетным) семьям и 42 семьям в которых возраст одного из супругов либо одного родителя в неполной семье достиг 36 лет. </t>
  </si>
  <si>
    <t>Перечисление дополнительных социальных выплат в связи с рождением (усыновлением) ребенка 18 молодым (многодетным) семьям, ежегодно</t>
  </si>
  <si>
    <t>Перечисление дополнительных социальных выплат в связи с рождением (усыновлением) ребенка 18 молодым (многодетным) семьям</t>
  </si>
  <si>
    <t xml:space="preserve">1. Улучшили свои жилищные условия с использованием единовременной денежной выплаты 24 многодетных семей
2. Получили единовременную денежную выплату на улучшение жилищных условий 27 многодетных семей.
</t>
  </si>
  <si>
    <t xml:space="preserve">1.Количество многодетных семей, улучшивших свои жилищные условия с использованием единовременной денежной выплаты (30 семей)
2. Количество многодетных семей, получивших единовременную денежную выплату на улучшение жилищных условий (30 семей)
</t>
  </si>
  <si>
    <t>заключен  МК от 31.07.2023 № 190 на выполнение работ по сносу объекта: «Многоквартирный дом по адресу: улица Калинина, дом 13 в городе Мурманске» (работы выполнены)</t>
  </si>
  <si>
    <t>Информация о реализации мер финансовой поддержки в сфере реализации муниципальной программы</t>
  </si>
  <si>
    <t>в 2023 году</t>
  </si>
  <si>
    <t>№ п/п</t>
  </si>
  <si>
    <t>Муниципальная программа, подпрограмма, показатель</t>
  </si>
  <si>
    <t>Ед. изм.</t>
  </si>
  <si>
    <t>Направ-ленность</t>
  </si>
  <si>
    <t>Значение показателя</t>
  </si>
  <si>
    <t>Степень достиже-ния показателя (ДП)</t>
  </si>
  <si>
    <t>Динамика значения показателя по сравнению с предшествующим годом (Дин)</t>
  </si>
  <si>
    <t xml:space="preserve">Причины отклонения от плана и (или) отсутствия положительной динамики </t>
  </si>
  <si>
    <t>Предлагаемые меры по улучшению значений показателя</t>
  </si>
  <si>
    <t>Соисполнитель, ответственный за выполнение показателя</t>
  </si>
  <si>
    <t>Степень достижения показателя для расчета К1</t>
  </si>
  <si>
    <t>Динамика значения показателя для расчета К2</t>
  </si>
  <si>
    <t>факт</t>
  </si>
  <si>
    <t>план</t>
  </si>
  <si>
    <t>1.</t>
  </si>
  <si>
    <t>1.1.</t>
  </si>
  <si>
    <t>1.2.</t>
  </si>
  <si>
    <t>1.3.</t>
  </si>
  <si>
    <t>1.4.</t>
  </si>
  <si>
    <t>2.1.</t>
  </si>
  <si>
    <t>2.2.</t>
  </si>
  <si>
    <t>2.3.</t>
  </si>
  <si>
    <t>2.4.</t>
  </si>
  <si>
    <t>-</t>
  </si>
  <si>
    <t>2.5.</t>
  </si>
  <si>
    <t>2.6.</t>
  </si>
  <si>
    <t>Муниципальная программа "Жилищная политика"</t>
  </si>
  <si>
    <t>0.1</t>
  </si>
  <si>
    <t>Количество граждан, расселенных из многоквартирных домов, признанных аварийными до 01.01.2017</t>
  </si>
  <si>
    <t>чел.</t>
  </si>
  <si>
    <t>0.2</t>
  </si>
  <si>
    <t>Количество граждан, расселенных из многоквартирных домов, признанных аварийными после 01.01.2017 (нарастающим итогом)</t>
  </si>
  <si>
    <t>0.3</t>
  </si>
  <si>
    <t>Количество молодых и многодетных семей, улучшивших свои жилищные условия</t>
  </si>
  <si>
    <t>ед.</t>
  </si>
  <si>
    <t>0.4</t>
  </si>
  <si>
    <t>Количество молодых семей, в которых возраст одного из супругов либо одного родителя в неполной семье достиг 36 лет, улучшивших свои жилищные условия</t>
  </si>
  <si>
    <t>0.5</t>
  </si>
  <si>
    <t>Количество семей - участников подпрограммы, получивших дополнительную социальную выплату в связи с рождением (усыновлением) ребенка</t>
  </si>
  <si>
    <t>0.6</t>
  </si>
  <si>
    <t>Количество многодетных семей, улучшивших свои жилищные условия с использованием единовременной денежной выплаты</t>
  </si>
  <si>
    <t>0.7</t>
  </si>
  <si>
    <t>Количество семей малоимущих граждан, состоящих на учете в качестве нуждающихся в жилых помещениях, предоставляемых по договорам социального найма, улучшивших жилищные условия (нарастающим итогом)</t>
  </si>
  <si>
    <t>Подпрограмма 1 "Расселение граждан из многоквартирных домов, признанных аварийными до 01.01.2017" на 2023 - 2025 годы</t>
  </si>
  <si>
    <t>Расселенная площадь жилых помещений в многоквартирных домах, признанных аварийными до 01.01.2017</t>
  </si>
  <si>
    <t>кв. м</t>
  </si>
  <si>
    <t>Количество расселенных жилых помещений многоквартирных домов, признанных аварийными до 01.01.2017</t>
  </si>
  <si>
    <t>Количество снесенных многоквартирных домов, признанных аварийными до 01.01.2017</t>
  </si>
  <si>
    <t>Количество многоквартирных домов, признанных аварийными до 01.01.2017, в которые ограничен доступ</t>
  </si>
  <si>
    <t>2.</t>
  </si>
  <si>
    <t>Расселенная площадь жилых помещений в многоквартирных домах, признанных аварийными после 01.01.2017</t>
  </si>
  <si>
    <t>Количество расселенных жилых помещений многоквартирных домов, признанных аварийными после 01.01.2017</t>
  </si>
  <si>
    <t>Количество земельных участков, занимаемых многоквартирными домами, в отношении которых подготовлена необходимая документация</t>
  </si>
  <si>
    <t>Количество снесенных многоквартирных домов, признанных аварийными после 01.01.2017</t>
  </si>
  <si>
    <t>Количество многоквартирных домов, признанных аварийными после 01.01.2017, в которые ограничен доступ</t>
  </si>
  <si>
    <t>Количество расселенных жилых помещений в многоквартирных домах, признанных аварийными и подлежащими сносу или реконструкции в разные годы</t>
  </si>
  <si>
    <t>Расселенная площадь жилых помещений в многоквартирных домах, признанных аварийными и подлежащими сносу или реконструкции в разные годы</t>
  </si>
  <si>
    <t>2.7.</t>
  </si>
  <si>
    <t>Подпрограмма 3 "Обеспечение жильем молодых и многодетных семей города Мурманска" на 2023 - 2028 годы.</t>
  </si>
  <si>
    <t>3.</t>
  </si>
  <si>
    <t>3.1.</t>
  </si>
  <si>
    <t>3.2.</t>
  </si>
  <si>
    <t>3.3.</t>
  </si>
  <si>
    <t>Количество семей, получивших свидетельство о праве на получение социальной выплаты на приобретение (строительство) жилья</t>
  </si>
  <si>
    <t>Количество молодых семей, в которых возраст одного из супругов либо одного родителя в неполной семье достиг 36 лет, получивших свидетельство о праве на получение социальной выплаты на приобретение (строительство) жилья</t>
  </si>
  <si>
    <t>Количество многодетных семей, получивших единовременную денежную выплату на улучшение жилищных условий</t>
  </si>
  <si>
    <t>Общая площадь жилых помещений, приобретенных с целью предоставления малоимущим гражданам</t>
  </si>
  <si>
    <t>Количество предоставленных жилых помещений малоимущим гражданам по договорам социального найма</t>
  </si>
  <si>
    <t>Подпрограмма 4 "Улучшение жилищных условий малоимущих граждан, состоящих на учете в качестве нуждающихся в жилых помещениях, предоставляемых по договорам социального найма" на 2023 - 2028 годы.</t>
  </si>
  <si>
    <t>Муниципальная программа, подпрограмма</t>
  </si>
  <si>
    <t>Ответственный исполнитель</t>
  </si>
  <si>
    <t>К1 (степень достижения показателей)</t>
  </si>
  <si>
    <t>К2 (динамика значений показателей по сравнению с предшествующим годом)</t>
  </si>
  <si>
    <t>К3 (степень выполнения мероприятий)</t>
  </si>
  <si>
    <t>ЭГП (интегральный показатель эффективности)</t>
  </si>
  <si>
    <t>Оценка</t>
  </si>
  <si>
    <t>Оценка эффективности реализации муниципальной программы «Жилищная политика»</t>
  </si>
  <si>
    <t>Подпрограмма 2 "Расселение граждан из многоквартирных домов, признанных аварийными после 01.01.2017" на 2023 - 2028 годы.</t>
  </si>
  <si>
    <t>Подпрограмма 2 "Расселение граждан из многоквартирных домов, признанных аварийными после 01.01.2017" на 2023 - 2028 годы</t>
  </si>
  <si>
    <t>Подпрограмма 3 "Обеспечение жильем молодых и многодетных семей города Мурманска" на 2023 - 2028 годы</t>
  </si>
  <si>
    <t>Подпрограмма 4 "Улучшение жилищных условий малоимущих граждан, состоящих на учете в качестве нуждающихся в жилых помещениях, предоставляемых по договорам социального найма" на 2023 - 2028 годы</t>
  </si>
  <si>
    <t>Наименование меры финансовой поддержки</t>
  </si>
  <si>
    <t>Цель предоставления</t>
  </si>
  <si>
    <t>Нормативный акт</t>
  </si>
  <si>
    <t>Связь с показателями муниципальной программы</t>
  </si>
  <si>
    <t>Информация о реализации</t>
  </si>
  <si>
    <t xml:space="preserve">Подпрограмма 1 "Расселение граждан из многоквартирных домов, признанных аварийными до 01.01.2017" на 2023 - 2025 годы
</t>
  </si>
  <si>
    <t>Предоставление собственникам жилых помещений в многоквартирных домах, признанных в установленном порядке аварийными и подлежащими сносу или реконструкции, в качестве дополнительной меры поддержки по обеспечению жилыми помещениями субсидии на приобретение (строительство) жилых помещений и на возмещение части расходов на уплату процентов по кредиту</t>
  </si>
  <si>
    <t>Поддержка собственников жилых помещений в многоквартирных домах, признанных в установленном порядке аварийными и подлежащими сносу или реконструкции, при приобретении (строительстве) жилых помещений и оплате процентов по кредиту</t>
  </si>
  <si>
    <t>Жилищный кодекс Российской Федерации (часть 8.1 статьи 32), постановление Правительства Мурманской области от 02.06.2021 N 332-ПП "О дополнительной мере поддержки для собственников жилых помещений в многоквартирных домах, признанных в установленном порядке аварийными и подлежащими сносу или реконструкции, и о внесении изменений в региональную адресную программу "Переселение граждан из аварийного жилищного фонда в Мурманской области" на 2019 - 2024 годы"</t>
  </si>
  <si>
    <t xml:space="preserve">0.1. Количество граждан, расселенных из многоквартирных домов, признанных аварийными до 01.01.2017.
1.1. Расселенная площадь жилых помещений в многоквартирных домах, признанных аварийными до 01.01.2017.
1.2. Количество расселенных жилых помещений в многоквартирных домах, признанных аварийными до 01.01.2017
</t>
  </si>
  <si>
    <t>Предоставление молодым и многодетным семьям - участникам подпрограммы социальных выплат на приобретение (строительство) жилья, дополнительных социальных выплат в связи с рождением (усыновлением) ребенка</t>
  </si>
  <si>
    <t>Оказание содействия в улучшении жилищных условий молодым и многодетным семьям</t>
  </si>
  <si>
    <t>Порядок предоставления социальных выплат молодым и многодетным семьям - участникам подпрограммы "Обеспечение жильем молодых и многодетных семей города Мурманска" на 2018 - 2024 годы, утвержденный постановлением администрации города Мурманска от 15.01.2014 N 77</t>
  </si>
  <si>
    <t>Предоставление единовременной денежной выплаты многодетным семьям взамен предоставления им земельного участка в собственность бесплатно</t>
  </si>
  <si>
    <t>Поддержка многодетных семей в улучшении жилищных условий</t>
  </si>
  <si>
    <t>Закон Мурманской области от 19.12.2019 N 2454-01-ЗМО "О единовременной денежной выплате многодетным семьям на улучшение жилищных условий и о внесении изменений в отдельные законодательные акты Мурманской области"</t>
  </si>
  <si>
    <t>1.3. Количество снесенных многоквартирных домов, признанных аварийными до 01.01.2017 - 2 ед.</t>
  </si>
  <si>
    <t>принятие решений органом местного самоуправления об изъятии земельных участков, на которых расположены расселяемые аварийные дома, для муниципальных нужд с последующей выплатой выкупной стоимости собственникам жилых помещений;                                   изменение требований к приобретаемым жилым помещениям;                                    активизация разъяснительной работы с гражданами по вопросу расселения аварийного жилищного фонда.</t>
  </si>
  <si>
    <t>Произведена выплата субсидии на приобретение жилых помещений и на возмещение части расходов на уплату процентов по кредиту:
0.1. - 167 человек
1.1. - 2 599,59 кв.м
1.2. - 83 жилых помещения.</t>
  </si>
  <si>
    <t xml:space="preserve">снижение динамики по сравнению с прошлым периодом обусловлено уменьшением объема финансирования мероприятия </t>
  </si>
  <si>
    <t xml:space="preserve">выплата предоставлена 29 многодетным семьям, отчет о расходовании средств предостиавляется в течение 9 месяцев </t>
  </si>
  <si>
    <t>снижение динамики по сравнению с прошлым периодом обусловлено отсутствием земельных участков по которым необходимы кадастровые работы</t>
  </si>
  <si>
    <t xml:space="preserve">
Снижение динамики по сравнению с прошлым периодом обусловлено уменьшением объема финансирования мероприятия, увеличением стоимости квадратного метра приобретаемых жилых помещений</t>
  </si>
  <si>
    <t>Мероприятие "Субсидия бюджетам муниципальных образований Мурманской области на софинансирование мероприятий по сносу объектов капитального строительства (за счет средств резервного фонда Правительства Мурманской области)"</t>
  </si>
  <si>
    <t>Мероприятие "Софинансирование за счет средств местного бюджета к субсидии из областного бюджета на софинансирование мероприятий по сносу объектов капитального строительства (за счет средств резервного фонда Правительства Мурманской области)"</t>
  </si>
  <si>
    <t>низкая активность застройщиков в городе Мурманске, не реализующих проекты жилищного строительства; 
отказ граждан от предоставляемых жилых помещений в случае, если их не устраивает место расположения, этаж, площадь и иные параметры жилых помещений; 
недостаточное количество жилых помещений, соответствующих по площади расселяемым жилым помещениям на рынках первичного и вторичного жилья города</t>
  </si>
  <si>
    <t xml:space="preserve">заключение  МК от 31.07.2023 № 190 на выполнение работ по сносу объекта: «Многоквартирный дом по адресу: улица Калинина, дом 13 в городе Мурманске» </t>
  </si>
  <si>
    <t xml:space="preserve">постановлением администрации города Мурманска 
от 22.12.2023 № 4522 «Об изменении существенных условий муниципального контракта», дополнительным соглашением от 25.12.2023 в контракт внесены изменения в части изменения площади с 589,0 кв.м на 563,7 кв.м, что повлияло на уменьшение стоимости МК.
</t>
  </si>
  <si>
    <t>выплата авансового платежа подрядчику в соответствии с условиями контракта - 2 ед.</t>
  </si>
  <si>
    <t>выплата авансового платежа подрядчику в соответствии с условиями контракта - 1 ед.</t>
  </si>
  <si>
    <t>по 1 МК аванс выплачен не был в связи с не предоставлением подрядчиком счета для получения авансового платежа.</t>
  </si>
  <si>
    <t>окончательный расчет по контракту произведен 28.12.2023.</t>
  </si>
  <si>
    <t>окончательный расчет по МК № 137 на приобретение 12 жилых помещений по адресу: г. Мурманск, ул. Бредова, д. 9.</t>
  </si>
  <si>
    <t>Положительная динамика возможна при увеличении финансирования мероприятия</t>
  </si>
  <si>
    <t>Положительная динамика возможна при увеличении размера единовременной денежной выплаты</t>
  </si>
  <si>
    <t>изменение направленности показателя на достижение конкретгого значения (работы выполняются с фактически выявленной потребностью)</t>
  </si>
  <si>
    <t>КИО КТРиС</t>
  </si>
  <si>
    <t>За 2023 год опубликовано 29 извещений о проведении закупок на приобретение жилых помещений, в том числе у Ед. ППИ - 5. По итогам процедур закупок заключено 6 контрактов на приобретение 6 квартир общей площадью 302,5 кв.м.
Предусмотрено в бюджетной росписи на возмещение расходов по ремонту квартир (КТРиС)</t>
  </si>
  <si>
    <t>Положительная динамика возможна при увеличении размера единовременной денежной выплаты, отмены требования по соблюдению учетной нормы общей площади приобретаемого жилого помещения</t>
  </si>
  <si>
    <t>0.3. Количество молодых и многодетных семей, улучшивших свои жилищные условия.
0.4. Количество молодых семей, в которых возраст одного из супругов либо одного родителя в неполной семье достиг 36 лет, улучшивших свои жилищные условия
0.5. Количество семей - участников подпрограммы, получивших дополнительную социальную выплату в связи с рождением (усыновлением) ребенка.
3.1. Количество семей, получивших свидетельство о праве на получение социальной выплаты на приобретение (строительство) жилья.
3.2. Количество молодых семей, в которых возраст одного из супругов либо одного родителя в неполной семье достиг 36 лет, получивших свидетельство о праве на получение социальной выплаты на приобретение (строительство) жилья</t>
  </si>
  <si>
    <t>Количество молодых и многодетных семей, улучшивших свои жилищные условия - 93 семьи
Количество молодых семей, в которых возраст одного из супругов либо одного родителя в неполной семье достиг 36 лет, улучшивших свои жилищные условия - 42 ед.
Количество семей - участников подпрограммы, получивших дополнительную социальную выплату в связи с рождением (усыновлением) ребенка - 18 ед.
Количество семей, получивших свидетельство о праве на получение социальной выплаты на приобретение (строительство) жилья, - 107 ед.
Количество молодых семей, в которых возраст одного из супругов либо одного родителя в неполной семье достиг 36 лет, получивших свидетельство о праве на получение социальной выплаты на приобретение (строительство) жилья - 46 ед.</t>
  </si>
  <si>
    <t>4.</t>
  </si>
  <si>
    <t>4.1.</t>
  </si>
  <si>
    <t>4.2.</t>
  </si>
  <si>
    <t>0.6. Количество многодетных семей, улучшивших свои жилищные условия с использованием единовременной денежной выплаты
3.3. Количество многодетных семей, получивших единовременную денежную выплату на улучшение жилищных условий</t>
  </si>
  <si>
    <t xml:space="preserve">Количество многодетных семей, улучшивших свои жилищные условия с использованием единовременной денежной выплаты - 24 семьи
Количество многодетных семей, получивших единовременную денежную выплату на улучшение жилищных условий - 27 ед.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</si>
</sst>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2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129">
    <xf numFmtId="0" fontId="0" fillId="0" borderId="0" xfId="0"/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top" wrapText="1"/>
    </xf>
    <xf numFmtId="164" fontId="4" fillId="0" borderId="1" xfId="0" applyNumberFormat="1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6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center" vertical="top" wrapText="1"/>
    </xf>
    <xf numFmtId="4" fontId="4" fillId="3" borderId="1" xfId="5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4" fillId="0" borderId="8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" fontId="4" fillId="0" borderId="6" xfId="5" applyNumberFormat="1" applyFont="1" applyFill="1" applyBorder="1" applyAlignment="1">
      <alignment horizontal="center" vertical="center" wrapText="1"/>
    </xf>
    <xf numFmtId="4" fontId="4" fillId="0" borderId="1" xfId="5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vertical="top" wrapText="1"/>
    </xf>
    <xf numFmtId="0" fontId="10" fillId="0" borderId="1" xfId="1" applyFont="1" applyBorder="1" applyAlignment="1">
      <alignment horizontal="left" vertical="top" wrapText="1"/>
    </xf>
    <xf numFmtId="0" fontId="4" fillId="4" borderId="1" xfId="0" applyFont="1" applyFill="1" applyBorder="1" applyAlignment="1">
      <alignment vertical="center" wrapText="1"/>
    </xf>
    <xf numFmtId="0" fontId="4" fillId="4" borderId="6" xfId="0" applyFont="1" applyFill="1" applyBorder="1" applyAlignment="1">
      <alignment horizontal="center" vertical="center" wrapText="1"/>
    </xf>
    <xf numFmtId="164" fontId="4" fillId="4" borderId="6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2" fontId="4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left" vertical="center" wrapText="1"/>
    </xf>
    <xf numFmtId="0" fontId="12" fillId="0" borderId="1" xfId="0" applyFont="1" applyBorder="1" applyAlignment="1">
      <alignment wrapText="1"/>
    </xf>
    <xf numFmtId="2" fontId="12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4" fillId="0" borderId="1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2" fontId="4" fillId="0" borderId="1" xfId="0" applyNumberFormat="1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16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wrapText="1"/>
    </xf>
    <xf numFmtId="0" fontId="12" fillId="5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left" vertical="top" wrapText="1"/>
    </xf>
    <xf numFmtId="2" fontId="12" fillId="0" borderId="1" xfId="0" applyNumberFormat="1" applyFont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wrapText="1"/>
    </xf>
    <xf numFmtId="0" fontId="11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vertical="top" wrapText="1"/>
    </xf>
    <xf numFmtId="0" fontId="4" fillId="5" borderId="1" xfId="0" applyFont="1" applyFill="1" applyBorder="1" applyAlignment="1">
      <alignment horizontal="center" vertical="top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4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7" fillId="0" borderId="1" xfId="4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9" fillId="0" borderId="2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0" fillId="0" borderId="1" xfId="1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center" wrapText="1"/>
    </xf>
    <xf numFmtId="0" fontId="10" fillId="0" borderId="1" xfId="1" applyFont="1" applyFill="1" applyBorder="1" applyAlignment="1">
      <alignment horizontal="center" vertical="top" wrapText="1"/>
    </xf>
    <xf numFmtId="49" fontId="4" fillId="0" borderId="2" xfId="0" applyNumberFormat="1" applyFont="1" applyBorder="1" applyAlignment="1">
      <alignment horizontal="center" vertical="top" wrapText="1"/>
    </xf>
    <xf numFmtId="49" fontId="4" fillId="0" borderId="4" xfId="0" applyNumberFormat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49" fontId="4" fillId="0" borderId="1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top" wrapText="1"/>
    </xf>
    <xf numFmtId="0" fontId="4" fillId="2" borderId="1" xfId="1" applyFont="1" applyFill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2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1" applyFont="1" applyBorder="1" applyAlignment="1">
      <alignment horizontal="left" vertical="top" wrapText="1"/>
    </xf>
    <xf numFmtId="0" fontId="4" fillId="0" borderId="4" xfId="1" applyFont="1" applyBorder="1" applyAlignment="1">
      <alignment horizontal="left" vertical="top" wrapText="1"/>
    </xf>
    <xf numFmtId="0" fontId="4" fillId="0" borderId="3" xfId="1" applyFont="1" applyBorder="1" applyAlignment="1">
      <alignment horizontal="left" vertical="top" wrapText="1"/>
    </xf>
    <xf numFmtId="0" fontId="9" fillId="0" borderId="4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9" fontId="4" fillId="0" borderId="1" xfId="3" applyFont="1" applyBorder="1" applyAlignment="1">
      <alignment horizontal="center" vertical="top" wrapText="1"/>
    </xf>
    <xf numFmtId="0" fontId="12" fillId="0" borderId="0" xfId="0" applyFont="1" applyAlignment="1">
      <alignment horizont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5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</cellXfs>
  <cellStyles count="7">
    <cellStyle name="Гиперссылка" xfId="4" builtinId="8"/>
    <cellStyle name="Обычный" xfId="0" builtinId="0"/>
    <cellStyle name="Обычный 2" xfId="1"/>
    <cellStyle name="Обычный 5" xfId="2"/>
    <cellStyle name="Процентный" xfId="3" builtinId="5"/>
    <cellStyle name="Финансовый" xfId="5" builtinId="3"/>
    <cellStyle name="Финансовый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79"/>
  <sheetViews>
    <sheetView topLeftCell="A109" zoomScale="85" zoomScaleNormal="85" workbookViewId="0">
      <selection activeCell="G117" sqref="G117:G121"/>
    </sheetView>
  </sheetViews>
  <sheetFormatPr defaultColWidth="8.88671875" defaultRowHeight="13.8" outlineLevelRow="1" x14ac:dyDescent="0.3"/>
  <cols>
    <col min="1" max="1" width="5.88671875" style="32" customWidth="1"/>
    <col min="2" max="2" width="40.44140625" style="1" customWidth="1"/>
    <col min="3" max="3" width="7.6640625" style="1" customWidth="1"/>
    <col min="4" max="4" width="15.33203125" style="1" customWidth="1"/>
    <col min="5" max="5" width="15.44140625" style="1" customWidth="1"/>
    <col min="6" max="6" width="11.44140625" style="1" bestFit="1" customWidth="1"/>
    <col min="7" max="7" width="39.33203125" style="1" customWidth="1"/>
    <col min="8" max="8" width="38.33203125" style="1" customWidth="1"/>
    <col min="9" max="9" width="10.33203125" style="1" customWidth="1"/>
    <col min="10" max="10" width="8.88671875" style="1"/>
    <col min="11" max="11" width="46.5546875" style="1" customWidth="1"/>
    <col min="12" max="16384" width="8.88671875" style="1"/>
  </cols>
  <sheetData>
    <row r="1" spans="1:11" ht="26.4" customHeight="1" x14ac:dyDescent="0.3">
      <c r="A1" s="119" t="s">
        <v>22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</row>
    <row r="2" spans="1:11" ht="26.4" customHeight="1" x14ac:dyDescent="0.3">
      <c r="A2" s="119" t="s">
        <v>83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</row>
    <row r="3" spans="1:11" ht="26.4" customHeight="1" x14ac:dyDescent="0.3">
      <c r="A3" s="119" t="s">
        <v>89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</row>
    <row r="5" spans="1:11" ht="28.2" customHeight="1" x14ac:dyDescent="0.3">
      <c r="A5" s="103" t="s">
        <v>77</v>
      </c>
      <c r="B5" s="76" t="s">
        <v>5</v>
      </c>
      <c r="C5" s="76" t="s">
        <v>18</v>
      </c>
      <c r="D5" s="76"/>
      <c r="E5" s="76"/>
      <c r="F5" s="122" t="s">
        <v>15</v>
      </c>
      <c r="G5" s="76" t="s">
        <v>6</v>
      </c>
      <c r="H5" s="76"/>
      <c r="I5" s="76"/>
      <c r="J5" s="76" t="s">
        <v>7</v>
      </c>
      <c r="K5" s="76" t="s">
        <v>16</v>
      </c>
    </row>
    <row r="6" spans="1:11" ht="62.25" customHeight="1" x14ac:dyDescent="0.3">
      <c r="A6" s="103"/>
      <c r="B6" s="76"/>
      <c r="C6" s="2" t="s">
        <v>8</v>
      </c>
      <c r="D6" s="2" t="s">
        <v>90</v>
      </c>
      <c r="E6" s="2" t="s">
        <v>17</v>
      </c>
      <c r="F6" s="122"/>
      <c r="G6" s="26" t="s">
        <v>9</v>
      </c>
      <c r="H6" s="2" t="s">
        <v>10</v>
      </c>
      <c r="I6" s="27" t="s">
        <v>11</v>
      </c>
      <c r="J6" s="76"/>
      <c r="K6" s="76"/>
    </row>
    <row r="7" spans="1:11" ht="21.75" customHeight="1" x14ac:dyDescent="0.3">
      <c r="A7" s="100"/>
      <c r="B7" s="76" t="s">
        <v>34</v>
      </c>
      <c r="C7" s="10" t="s">
        <v>12</v>
      </c>
      <c r="D7" s="18">
        <f>SUM(D8:D11)</f>
        <v>2649737.7000000002</v>
      </c>
      <c r="E7" s="19">
        <f>SUM(E8:E11)</f>
        <v>1967103.9</v>
      </c>
      <c r="F7" s="8">
        <f>E7/D7*100</f>
        <v>74.237683979059497</v>
      </c>
      <c r="G7" s="120"/>
      <c r="H7" s="33" t="s">
        <v>19</v>
      </c>
      <c r="I7" s="28">
        <f>I32+I77+I130+I165</f>
        <v>19</v>
      </c>
      <c r="J7" s="76" t="s">
        <v>93</v>
      </c>
      <c r="K7" s="76"/>
    </row>
    <row r="8" spans="1:11" ht="18.75" customHeight="1" x14ac:dyDescent="0.3">
      <c r="A8" s="101"/>
      <c r="B8" s="76"/>
      <c r="C8" s="10" t="s">
        <v>0</v>
      </c>
      <c r="D8" s="18">
        <f t="shared" ref="D8:E11" si="0">D13+D18+D23+D28</f>
        <v>339234.20000000007</v>
      </c>
      <c r="E8" s="19">
        <f t="shared" si="0"/>
        <v>246253.2</v>
      </c>
      <c r="F8" s="8">
        <f t="shared" ref="F8:F11" si="1">E8/D8*100</f>
        <v>72.590912119120048</v>
      </c>
      <c r="G8" s="120"/>
      <c r="H8" s="33" t="s">
        <v>13</v>
      </c>
      <c r="I8" s="28">
        <f t="shared" ref="I8:I10" si="2">I33+I78+I131+I166</f>
        <v>13</v>
      </c>
      <c r="J8" s="76"/>
      <c r="K8" s="76"/>
    </row>
    <row r="9" spans="1:11" ht="18" customHeight="1" x14ac:dyDescent="0.3">
      <c r="A9" s="101"/>
      <c r="B9" s="76"/>
      <c r="C9" s="10" t="s">
        <v>1</v>
      </c>
      <c r="D9" s="18">
        <f t="shared" si="0"/>
        <v>626685.10000000009</v>
      </c>
      <c r="E9" s="19">
        <f t="shared" si="0"/>
        <v>431488.1</v>
      </c>
      <c r="F9" s="8">
        <f t="shared" si="1"/>
        <v>68.852458754803635</v>
      </c>
      <c r="G9" s="120"/>
      <c r="H9" s="33" t="s">
        <v>14</v>
      </c>
      <c r="I9" s="28">
        <f t="shared" si="2"/>
        <v>6</v>
      </c>
      <c r="J9" s="76"/>
      <c r="K9" s="76"/>
    </row>
    <row r="10" spans="1:11" ht="16.5" customHeight="1" x14ac:dyDescent="0.3">
      <c r="A10" s="101"/>
      <c r="B10" s="76"/>
      <c r="C10" s="10" t="s">
        <v>2</v>
      </c>
      <c r="D10" s="18">
        <f t="shared" si="0"/>
        <v>1253818.3999999999</v>
      </c>
      <c r="E10" s="19">
        <f t="shared" si="0"/>
        <v>858335.6</v>
      </c>
      <c r="F10" s="8">
        <f t="shared" si="1"/>
        <v>68.45772880665973</v>
      </c>
      <c r="G10" s="120"/>
      <c r="H10" s="33" t="s">
        <v>20</v>
      </c>
      <c r="I10" s="28">
        <f t="shared" si="2"/>
        <v>0</v>
      </c>
      <c r="J10" s="76"/>
      <c r="K10" s="76"/>
    </row>
    <row r="11" spans="1:11" ht="18" customHeight="1" x14ac:dyDescent="0.3">
      <c r="A11" s="107"/>
      <c r="B11" s="76"/>
      <c r="C11" s="10" t="s">
        <v>3</v>
      </c>
      <c r="D11" s="18">
        <f t="shared" si="0"/>
        <v>430000</v>
      </c>
      <c r="E11" s="19">
        <f t="shared" si="0"/>
        <v>431027</v>
      </c>
      <c r="F11" s="8">
        <f t="shared" si="1"/>
        <v>100.23883720930233</v>
      </c>
      <c r="G11" s="120"/>
      <c r="H11" s="33" t="s">
        <v>21</v>
      </c>
      <c r="I11" s="29">
        <f>I8/I7*100</f>
        <v>68.421052631578945</v>
      </c>
      <c r="J11" s="76"/>
      <c r="K11" s="76"/>
    </row>
    <row r="12" spans="1:11" ht="19.5" customHeight="1" x14ac:dyDescent="0.3">
      <c r="A12" s="100"/>
      <c r="B12" s="75" t="s">
        <v>4</v>
      </c>
      <c r="C12" s="11" t="s">
        <v>12</v>
      </c>
      <c r="D12" s="18">
        <f>SUM(D13:D16)</f>
        <v>2051916.4</v>
      </c>
      <c r="E12" s="18">
        <f>SUM(E13:E16)</f>
        <v>1374527.5</v>
      </c>
      <c r="F12" s="8">
        <f>E12/D12*100</f>
        <v>66.987500075539145</v>
      </c>
      <c r="G12" s="76"/>
      <c r="H12" s="33" t="s">
        <v>19</v>
      </c>
      <c r="I12" s="11">
        <v>9</v>
      </c>
      <c r="J12" s="76"/>
      <c r="K12" s="76"/>
    </row>
    <row r="13" spans="1:11" x14ac:dyDescent="0.3">
      <c r="A13" s="101"/>
      <c r="B13" s="75"/>
      <c r="C13" s="11" t="s">
        <v>0</v>
      </c>
      <c r="D13" s="18">
        <f>D73+D88+D93+D127+D176+D113</f>
        <v>230734.50000000003</v>
      </c>
      <c r="E13" s="18">
        <f>E73+E88+E93+E127+E176+E113</f>
        <v>143018.6</v>
      </c>
      <c r="F13" s="8">
        <f t="shared" ref="F13:F15" si="3">E13/D13*100</f>
        <v>61.984055266984342</v>
      </c>
      <c r="G13" s="76"/>
      <c r="H13" s="33" t="s">
        <v>13</v>
      </c>
      <c r="I13" s="11">
        <v>5</v>
      </c>
      <c r="J13" s="76"/>
      <c r="K13" s="76"/>
    </row>
    <row r="14" spans="1:11" x14ac:dyDescent="0.3">
      <c r="A14" s="101"/>
      <c r="B14" s="75"/>
      <c r="C14" s="11" t="s">
        <v>1</v>
      </c>
      <c r="D14" s="18">
        <f>D64+D74+D89+D94+D123+D177+D109</f>
        <v>567363.5</v>
      </c>
      <c r="E14" s="18">
        <f>E64+E74+E89+E94+E123+E177+E109</f>
        <v>373173.3</v>
      </c>
      <c r="F14" s="8">
        <f t="shared" si="3"/>
        <v>65.773230036828238</v>
      </c>
      <c r="G14" s="76"/>
      <c r="H14" s="33" t="s">
        <v>14</v>
      </c>
      <c r="I14" s="11">
        <v>4</v>
      </c>
      <c r="J14" s="76"/>
      <c r="K14" s="76"/>
    </row>
    <row r="15" spans="1:11" x14ac:dyDescent="0.3">
      <c r="A15" s="101"/>
      <c r="B15" s="75"/>
      <c r="C15" s="11" t="s">
        <v>2</v>
      </c>
      <c r="D15" s="18">
        <f>D75</f>
        <v>1253818.3999999999</v>
      </c>
      <c r="E15" s="18">
        <f>E75</f>
        <v>858335.6</v>
      </c>
      <c r="F15" s="8">
        <f t="shared" si="3"/>
        <v>68.45772880665973</v>
      </c>
      <c r="G15" s="76"/>
      <c r="H15" s="33" t="s">
        <v>20</v>
      </c>
      <c r="I15" s="11">
        <v>0</v>
      </c>
      <c r="J15" s="76"/>
      <c r="K15" s="76"/>
    </row>
    <row r="16" spans="1:11" x14ac:dyDescent="0.3">
      <c r="A16" s="107"/>
      <c r="B16" s="75"/>
      <c r="C16" s="11" t="s">
        <v>3</v>
      </c>
      <c r="D16" s="18">
        <v>0</v>
      </c>
      <c r="E16" s="18">
        <v>0</v>
      </c>
      <c r="F16" s="8"/>
      <c r="G16" s="76"/>
      <c r="H16" s="33" t="s">
        <v>21</v>
      </c>
      <c r="I16" s="8">
        <f>I13/I12*100</f>
        <v>55.555555555555557</v>
      </c>
      <c r="J16" s="76"/>
      <c r="K16" s="76"/>
    </row>
    <row r="17" spans="1:11" x14ac:dyDescent="0.3">
      <c r="A17" s="100"/>
      <c r="B17" s="75" t="s">
        <v>92</v>
      </c>
      <c r="C17" s="11" t="s">
        <v>12</v>
      </c>
      <c r="D17" s="18">
        <f>SUM(D18:D21)</f>
        <v>17945.7</v>
      </c>
      <c r="E17" s="18">
        <f>SUM(E18:E21)</f>
        <v>12680.6</v>
      </c>
      <c r="F17" s="8">
        <f>E17/D17*100</f>
        <v>70.660938274907082</v>
      </c>
      <c r="G17" s="76"/>
      <c r="H17" s="33" t="s">
        <v>19</v>
      </c>
      <c r="I17" s="11">
        <v>6</v>
      </c>
      <c r="J17" s="76"/>
      <c r="K17" s="96"/>
    </row>
    <row r="18" spans="1:11" x14ac:dyDescent="0.3">
      <c r="A18" s="101"/>
      <c r="B18" s="75"/>
      <c r="C18" s="11" t="s">
        <v>0</v>
      </c>
      <c r="D18" s="18">
        <f>D48+D43+D98+D103+D58</f>
        <v>16832.2</v>
      </c>
      <c r="E18" s="18">
        <f>E48+E43+E98+E103+E58</f>
        <v>11567.1</v>
      </c>
      <c r="F18" s="8">
        <f t="shared" ref="F18:F19" si="4">E18/D18*100</f>
        <v>68.720072242487618</v>
      </c>
      <c r="G18" s="76"/>
      <c r="H18" s="33" t="s">
        <v>13</v>
      </c>
      <c r="I18" s="11">
        <v>5</v>
      </c>
      <c r="J18" s="76"/>
      <c r="K18" s="96"/>
    </row>
    <row r="19" spans="1:11" x14ac:dyDescent="0.3">
      <c r="A19" s="101"/>
      <c r="B19" s="75"/>
      <c r="C19" s="11" t="s">
        <v>1</v>
      </c>
      <c r="D19" s="18">
        <f>D54</f>
        <v>1113.5</v>
      </c>
      <c r="E19" s="18">
        <f>E54+E110</f>
        <v>1113.5</v>
      </c>
      <c r="F19" s="8">
        <f t="shared" si="4"/>
        <v>100</v>
      </c>
      <c r="G19" s="76"/>
      <c r="H19" s="33" t="s">
        <v>14</v>
      </c>
      <c r="I19" s="11">
        <v>1</v>
      </c>
      <c r="J19" s="76"/>
      <c r="K19" s="96"/>
    </row>
    <row r="20" spans="1:11" x14ac:dyDescent="0.3">
      <c r="A20" s="101"/>
      <c r="B20" s="75"/>
      <c r="C20" s="11" t="s">
        <v>2</v>
      </c>
      <c r="D20" s="18">
        <v>0</v>
      </c>
      <c r="E20" s="18">
        <v>0</v>
      </c>
      <c r="F20" s="8"/>
      <c r="G20" s="76"/>
      <c r="H20" s="33" t="s">
        <v>20</v>
      </c>
      <c r="I20" s="11">
        <v>0</v>
      </c>
      <c r="J20" s="76"/>
      <c r="K20" s="96"/>
    </row>
    <row r="21" spans="1:11" x14ac:dyDescent="0.3">
      <c r="A21" s="107"/>
      <c r="B21" s="75"/>
      <c r="C21" s="11" t="s">
        <v>3</v>
      </c>
      <c r="D21" s="18">
        <v>0</v>
      </c>
      <c r="E21" s="18">
        <v>0</v>
      </c>
      <c r="F21" s="8"/>
      <c r="G21" s="76"/>
      <c r="H21" s="33" t="s">
        <v>21</v>
      </c>
      <c r="I21" s="8">
        <f>I18/I17*100</f>
        <v>83.333333333333343</v>
      </c>
      <c r="J21" s="76"/>
      <c r="K21" s="96"/>
    </row>
    <row r="22" spans="1:11" x14ac:dyDescent="0.3">
      <c r="A22" s="100"/>
      <c r="B22" s="77" t="s">
        <v>35</v>
      </c>
      <c r="C22" s="11" t="s">
        <v>12</v>
      </c>
      <c r="D22" s="18">
        <f>SUM(D23:D26)</f>
        <v>569688.80000000005</v>
      </c>
      <c r="E22" s="18">
        <f>SUM(E23:E26)</f>
        <v>570715.80000000005</v>
      </c>
      <c r="F22" s="8">
        <f>E22/D22*100</f>
        <v>100.18027386179963</v>
      </c>
      <c r="G22" s="86"/>
      <c r="H22" s="33" t="s">
        <v>19</v>
      </c>
      <c r="I22" s="11">
        <v>3</v>
      </c>
      <c r="J22" s="86"/>
      <c r="K22" s="86"/>
    </row>
    <row r="23" spans="1:11" x14ac:dyDescent="0.3">
      <c r="A23" s="101"/>
      <c r="B23" s="78"/>
      <c r="C23" s="11" t="s">
        <v>0</v>
      </c>
      <c r="D23" s="4">
        <f>D136</f>
        <v>91667.5</v>
      </c>
      <c r="E23" s="4">
        <f>E136</f>
        <v>91667.5</v>
      </c>
      <c r="F23" s="8">
        <f t="shared" ref="F23:F26" si="5">E23/D23*100</f>
        <v>100</v>
      </c>
      <c r="G23" s="109"/>
      <c r="H23" s="33" t="s">
        <v>13</v>
      </c>
      <c r="I23" s="11">
        <v>3</v>
      </c>
      <c r="J23" s="109"/>
      <c r="K23" s="109"/>
    </row>
    <row r="24" spans="1:11" x14ac:dyDescent="0.3">
      <c r="A24" s="101"/>
      <c r="B24" s="78"/>
      <c r="C24" s="11" t="s">
        <v>1</v>
      </c>
      <c r="D24" s="4">
        <f>D137</f>
        <v>48021.3</v>
      </c>
      <c r="E24" s="4">
        <f>E137</f>
        <v>48021.3</v>
      </c>
      <c r="F24" s="8">
        <f t="shared" si="5"/>
        <v>100</v>
      </c>
      <c r="G24" s="109"/>
      <c r="H24" s="33" t="s">
        <v>14</v>
      </c>
      <c r="I24" s="11">
        <v>0</v>
      </c>
      <c r="J24" s="109"/>
      <c r="K24" s="109"/>
    </row>
    <row r="25" spans="1:11" x14ac:dyDescent="0.3">
      <c r="A25" s="101"/>
      <c r="B25" s="78"/>
      <c r="C25" s="11" t="s">
        <v>2</v>
      </c>
      <c r="D25" s="4">
        <f t="shared" ref="D25:E26" si="6">D138</f>
        <v>0</v>
      </c>
      <c r="E25" s="4">
        <f t="shared" si="6"/>
        <v>0</v>
      </c>
      <c r="F25" s="8">
        <v>0</v>
      </c>
      <c r="G25" s="109"/>
      <c r="H25" s="33" t="s">
        <v>20</v>
      </c>
      <c r="I25" s="11">
        <v>0</v>
      </c>
      <c r="J25" s="109"/>
      <c r="K25" s="109"/>
    </row>
    <row r="26" spans="1:11" x14ac:dyDescent="0.3">
      <c r="A26" s="107"/>
      <c r="B26" s="79"/>
      <c r="C26" s="11" t="s">
        <v>3</v>
      </c>
      <c r="D26" s="4">
        <f t="shared" si="6"/>
        <v>430000</v>
      </c>
      <c r="E26" s="4">
        <f t="shared" si="6"/>
        <v>431027</v>
      </c>
      <c r="F26" s="8">
        <f t="shared" si="5"/>
        <v>100.23883720930233</v>
      </c>
      <c r="G26" s="110"/>
      <c r="H26" s="33" t="s">
        <v>21</v>
      </c>
      <c r="I26" s="8">
        <f>I23/I22*100</f>
        <v>100</v>
      </c>
      <c r="J26" s="110"/>
      <c r="K26" s="110"/>
    </row>
    <row r="27" spans="1:11" x14ac:dyDescent="0.3">
      <c r="A27" s="100"/>
      <c r="B27" s="77" t="s">
        <v>36</v>
      </c>
      <c r="C27" s="11" t="s">
        <v>12</v>
      </c>
      <c r="D27" s="4">
        <f>SUM(D28:D31)</f>
        <v>10186.799999999999</v>
      </c>
      <c r="E27" s="4">
        <f>SUM(E28:E31)</f>
        <v>9180</v>
      </c>
      <c r="F27" s="8">
        <f>E27/D27*100</f>
        <v>90.11662151018966</v>
      </c>
      <c r="G27" s="86"/>
      <c r="H27" s="33" t="s">
        <v>19</v>
      </c>
      <c r="I27" s="11">
        <v>1</v>
      </c>
      <c r="J27" s="86"/>
      <c r="K27" s="80"/>
    </row>
    <row r="28" spans="1:11" x14ac:dyDescent="0.3">
      <c r="A28" s="101"/>
      <c r="B28" s="78"/>
      <c r="C28" s="11" t="s">
        <v>0</v>
      </c>
      <c r="D28" s="4">
        <v>0</v>
      </c>
      <c r="E28" s="4">
        <v>0</v>
      </c>
      <c r="F28" s="8">
        <v>0</v>
      </c>
      <c r="G28" s="109"/>
      <c r="H28" s="33" t="s">
        <v>13</v>
      </c>
      <c r="I28" s="11">
        <v>0</v>
      </c>
      <c r="J28" s="109"/>
      <c r="K28" s="81"/>
    </row>
    <row r="29" spans="1:11" x14ac:dyDescent="0.3">
      <c r="A29" s="101"/>
      <c r="B29" s="78"/>
      <c r="C29" s="11" t="s">
        <v>1</v>
      </c>
      <c r="D29" s="4">
        <f>D157</f>
        <v>10186.799999999999</v>
      </c>
      <c r="E29" s="4">
        <f>E157</f>
        <v>9180</v>
      </c>
      <c r="F29" s="8">
        <f>E29/D29*100</f>
        <v>90.11662151018966</v>
      </c>
      <c r="G29" s="109"/>
      <c r="H29" s="33" t="s">
        <v>14</v>
      </c>
      <c r="I29" s="11">
        <v>1</v>
      </c>
      <c r="J29" s="109"/>
      <c r="K29" s="81"/>
    </row>
    <row r="30" spans="1:11" x14ac:dyDescent="0.3">
      <c r="A30" s="101"/>
      <c r="B30" s="78"/>
      <c r="C30" s="11" t="s">
        <v>2</v>
      </c>
      <c r="D30" s="4">
        <v>0</v>
      </c>
      <c r="E30" s="4">
        <v>0</v>
      </c>
      <c r="F30" s="8">
        <v>0</v>
      </c>
      <c r="G30" s="109"/>
      <c r="H30" s="33" t="s">
        <v>20</v>
      </c>
      <c r="I30" s="11">
        <v>0</v>
      </c>
      <c r="J30" s="109"/>
      <c r="K30" s="81"/>
    </row>
    <row r="31" spans="1:11" x14ac:dyDescent="0.3">
      <c r="A31" s="107"/>
      <c r="B31" s="79"/>
      <c r="C31" s="11" t="s">
        <v>3</v>
      </c>
      <c r="D31" s="4">
        <v>0</v>
      </c>
      <c r="E31" s="4">
        <v>0</v>
      </c>
      <c r="F31" s="8">
        <v>0</v>
      </c>
      <c r="G31" s="110"/>
      <c r="H31" s="33" t="s">
        <v>21</v>
      </c>
      <c r="I31" s="8">
        <f>I28/I27*100</f>
        <v>0</v>
      </c>
      <c r="J31" s="110"/>
      <c r="K31" s="82"/>
    </row>
    <row r="32" spans="1:11" ht="15" customHeight="1" x14ac:dyDescent="0.3">
      <c r="A32" s="100">
        <v>1</v>
      </c>
      <c r="B32" s="108" t="s">
        <v>37</v>
      </c>
      <c r="C32" s="11" t="s">
        <v>12</v>
      </c>
      <c r="D32" s="4">
        <f>SUM(D33:D36)</f>
        <v>1685272.7</v>
      </c>
      <c r="E32" s="4">
        <f>SUM(E33:E36)</f>
        <v>1123490.8</v>
      </c>
      <c r="F32" s="8">
        <f>E32/D32*100</f>
        <v>66.665222785606161</v>
      </c>
      <c r="G32" s="120"/>
      <c r="H32" s="39" t="s">
        <v>19</v>
      </c>
      <c r="I32" s="40">
        <f>I37+I67</f>
        <v>6</v>
      </c>
      <c r="J32" s="75" t="s">
        <v>94</v>
      </c>
      <c r="K32" s="76"/>
    </row>
    <row r="33" spans="1:11" x14ac:dyDescent="0.3">
      <c r="A33" s="101"/>
      <c r="B33" s="108"/>
      <c r="C33" s="10" t="s">
        <v>0</v>
      </c>
      <c r="D33" s="4">
        <f t="shared" ref="D33:E36" si="7">D38+D68</f>
        <v>214962</v>
      </c>
      <c r="E33" s="4">
        <f t="shared" si="7"/>
        <v>133238.5</v>
      </c>
      <c r="F33" s="8">
        <f t="shared" ref="F33:F35" si="8">E33/D33*100</f>
        <v>61.982350368902402</v>
      </c>
      <c r="G33" s="120"/>
      <c r="H33" s="39" t="s">
        <v>13</v>
      </c>
      <c r="I33" s="40">
        <f t="shared" ref="I33:I35" si="9">I38+I68</f>
        <v>5</v>
      </c>
      <c r="J33" s="75"/>
      <c r="K33" s="76"/>
    </row>
    <row r="34" spans="1:11" x14ac:dyDescent="0.3">
      <c r="A34" s="101"/>
      <c r="B34" s="108"/>
      <c r="C34" s="10" t="s">
        <v>1</v>
      </c>
      <c r="D34" s="4">
        <f t="shared" si="7"/>
        <v>216492.30000000002</v>
      </c>
      <c r="E34" s="4">
        <f t="shared" si="7"/>
        <v>131916.70000000001</v>
      </c>
      <c r="F34" s="8">
        <f t="shared" si="8"/>
        <v>60.933668310605036</v>
      </c>
      <c r="G34" s="120"/>
      <c r="H34" s="39" t="s">
        <v>14</v>
      </c>
      <c r="I34" s="40">
        <f t="shared" si="9"/>
        <v>1</v>
      </c>
      <c r="J34" s="75"/>
      <c r="K34" s="76"/>
    </row>
    <row r="35" spans="1:11" x14ac:dyDescent="0.3">
      <c r="A35" s="101"/>
      <c r="B35" s="108"/>
      <c r="C35" s="10" t="s">
        <v>2</v>
      </c>
      <c r="D35" s="4">
        <f t="shared" si="7"/>
        <v>1253818.3999999999</v>
      </c>
      <c r="E35" s="4">
        <f t="shared" si="7"/>
        <v>858335.6</v>
      </c>
      <c r="F35" s="8">
        <f t="shared" si="8"/>
        <v>68.45772880665973</v>
      </c>
      <c r="G35" s="120"/>
      <c r="H35" s="39" t="s">
        <v>20</v>
      </c>
      <c r="I35" s="40">
        <f t="shared" si="9"/>
        <v>0</v>
      </c>
      <c r="J35" s="75"/>
      <c r="K35" s="76"/>
    </row>
    <row r="36" spans="1:11" x14ac:dyDescent="0.3">
      <c r="A36" s="107"/>
      <c r="B36" s="108"/>
      <c r="C36" s="10" t="s">
        <v>3</v>
      </c>
      <c r="D36" s="4">
        <f t="shared" si="7"/>
        <v>0</v>
      </c>
      <c r="E36" s="4">
        <f t="shared" si="7"/>
        <v>0</v>
      </c>
      <c r="F36" s="8"/>
      <c r="G36" s="120"/>
      <c r="H36" s="39" t="s">
        <v>21</v>
      </c>
      <c r="I36" s="41">
        <f>I33/I32*100</f>
        <v>83.333333333333343</v>
      </c>
      <c r="J36" s="75"/>
      <c r="K36" s="76"/>
    </row>
    <row r="37" spans="1:11" ht="13.5" customHeight="1" x14ac:dyDescent="0.3">
      <c r="A37" s="100" t="s">
        <v>23</v>
      </c>
      <c r="B37" s="114" t="s">
        <v>38</v>
      </c>
      <c r="C37" s="10" t="s">
        <v>12</v>
      </c>
      <c r="D37" s="4">
        <f>SUM(D38:D41)</f>
        <v>14867.900000000001</v>
      </c>
      <c r="E37" s="4">
        <f>SUM(E38:E41)</f>
        <v>11632.8</v>
      </c>
      <c r="F37" s="8">
        <f>E37/D37*100</f>
        <v>78.241042783446204</v>
      </c>
      <c r="G37" s="120"/>
      <c r="H37" s="33" t="s">
        <v>19</v>
      </c>
      <c r="I37" s="28">
        <f>COUNTA(I42:I66)</f>
        <v>5</v>
      </c>
      <c r="J37" s="75" t="s">
        <v>94</v>
      </c>
      <c r="K37" s="76"/>
    </row>
    <row r="38" spans="1:11" ht="14.4" customHeight="1" x14ac:dyDescent="0.3">
      <c r="A38" s="101"/>
      <c r="B38" s="115"/>
      <c r="C38" s="10" t="s">
        <v>0</v>
      </c>
      <c r="D38" s="4">
        <f>D48+D43+D63+D58</f>
        <v>6668.8</v>
      </c>
      <c r="E38" s="4">
        <f>E48+E43+E63+E58</f>
        <v>6477.3</v>
      </c>
      <c r="F38" s="8">
        <f>E38/D38*100</f>
        <v>97.128418905950099</v>
      </c>
      <c r="G38" s="120"/>
      <c r="H38" s="33" t="s">
        <v>13</v>
      </c>
      <c r="I38" s="28">
        <f>COUNTIF(I42:I66,"да")</f>
        <v>5</v>
      </c>
      <c r="J38" s="75"/>
      <c r="K38" s="76"/>
    </row>
    <row r="39" spans="1:11" ht="14.4" customHeight="1" x14ac:dyDescent="0.3">
      <c r="A39" s="101"/>
      <c r="B39" s="115"/>
      <c r="C39" s="10" t="s">
        <v>1</v>
      </c>
      <c r="D39" s="4">
        <f>D44+D49+D64+D54</f>
        <v>8199.1</v>
      </c>
      <c r="E39" s="4">
        <f>E44+E49+E64+E54</f>
        <v>5155.5</v>
      </c>
      <c r="F39" s="8"/>
      <c r="G39" s="120"/>
      <c r="H39" s="33" t="s">
        <v>14</v>
      </c>
      <c r="I39" s="28">
        <f>COUNTIF(I42:I66,"частично")</f>
        <v>0</v>
      </c>
      <c r="J39" s="75"/>
      <c r="K39" s="76"/>
    </row>
    <row r="40" spans="1:11" ht="14.4" customHeight="1" x14ac:dyDescent="0.3">
      <c r="A40" s="101"/>
      <c r="B40" s="115"/>
      <c r="C40" s="10" t="s">
        <v>2</v>
      </c>
      <c r="D40" s="4">
        <v>0</v>
      </c>
      <c r="E40" s="4">
        <v>0</v>
      </c>
      <c r="F40" s="8"/>
      <c r="G40" s="120"/>
      <c r="H40" s="33" t="s">
        <v>20</v>
      </c>
      <c r="I40" s="28">
        <f>COUNTIF(I42:I66,"нет")</f>
        <v>0</v>
      </c>
      <c r="J40" s="75"/>
      <c r="K40" s="76"/>
    </row>
    <row r="41" spans="1:11" ht="15.75" customHeight="1" x14ac:dyDescent="0.3">
      <c r="A41" s="107"/>
      <c r="B41" s="116"/>
      <c r="C41" s="12" t="s">
        <v>3</v>
      </c>
      <c r="D41" s="4">
        <v>0</v>
      </c>
      <c r="E41" s="4">
        <v>0</v>
      </c>
      <c r="F41" s="14"/>
      <c r="G41" s="121"/>
      <c r="H41" s="33" t="s">
        <v>21</v>
      </c>
      <c r="I41" s="30">
        <f>I38/I37*100</f>
        <v>100</v>
      </c>
      <c r="J41" s="75"/>
      <c r="K41" s="86"/>
    </row>
    <row r="42" spans="1:11" ht="23.25" customHeight="1" x14ac:dyDescent="0.3">
      <c r="A42" s="100" t="s">
        <v>78</v>
      </c>
      <c r="B42" s="114" t="s">
        <v>79</v>
      </c>
      <c r="C42" s="10" t="s">
        <v>12</v>
      </c>
      <c r="D42" s="4">
        <f>D43+D44+D45+D46</f>
        <v>1445</v>
      </c>
      <c r="E42" s="4">
        <f>E43+E44+E45+E46</f>
        <v>1445</v>
      </c>
      <c r="F42" s="14">
        <f>E42/D42*100</f>
        <v>100</v>
      </c>
      <c r="G42" s="80" t="s">
        <v>217</v>
      </c>
      <c r="H42" s="80" t="s">
        <v>217</v>
      </c>
      <c r="I42" s="83" t="s">
        <v>84</v>
      </c>
      <c r="J42" s="97" t="s">
        <v>92</v>
      </c>
      <c r="K42" s="80"/>
    </row>
    <row r="43" spans="1:11" ht="21.75" customHeight="1" x14ac:dyDescent="0.3">
      <c r="A43" s="101"/>
      <c r="B43" s="115"/>
      <c r="C43" s="10" t="s">
        <v>0</v>
      </c>
      <c r="D43" s="6">
        <v>1445</v>
      </c>
      <c r="E43" s="16">
        <v>1445</v>
      </c>
      <c r="F43" s="14">
        <f t="shared" ref="F43" si="10">E43/D43*100</f>
        <v>100</v>
      </c>
      <c r="G43" s="81"/>
      <c r="H43" s="81"/>
      <c r="I43" s="84"/>
      <c r="J43" s="97"/>
      <c r="K43" s="81"/>
    </row>
    <row r="44" spans="1:11" ht="18" customHeight="1" x14ac:dyDescent="0.3">
      <c r="A44" s="101"/>
      <c r="B44" s="115"/>
      <c r="C44" s="10" t="s">
        <v>1</v>
      </c>
      <c r="D44" s="6">
        <v>0</v>
      </c>
      <c r="E44" s="16">
        <v>0</v>
      </c>
      <c r="F44" s="14">
        <v>0</v>
      </c>
      <c r="G44" s="81"/>
      <c r="H44" s="81"/>
      <c r="I44" s="84"/>
      <c r="J44" s="97"/>
      <c r="K44" s="81"/>
    </row>
    <row r="45" spans="1:11" ht="17.25" customHeight="1" x14ac:dyDescent="0.3">
      <c r="A45" s="101"/>
      <c r="B45" s="115"/>
      <c r="C45" s="10" t="s">
        <v>2</v>
      </c>
      <c r="D45" s="6">
        <v>0</v>
      </c>
      <c r="E45" s="16">
        <v>0</v>
      </c>
      <c r="F45" s="14">
        <v>0</v>
      </c>
      <c r="G45" s="81"/>
      <c r="H45" s="81"/>
      <c r="I45" s="84"/>
      <c r="J45" s="97"/>
      <c r="K45" s="81"/>
    </row>
    <row r="46" spans="1:11" ht="87.75" customHeight="1" x14ac:dyDescent="0.3">
      <c r="A46" s="107"/>
      <c r="B46" s="116"/>
      <c r="C46" s="12" t="s">
        <v>3</v>
      </c>
      <c r="D46" s="6">
        <v>0</v>
      </c>
      <c r="E46" s="16">
        <v>0</v>
      </c>
      <c r="F46" s="14">
        <v>0</v>
      </c>
      <c r="G46" s="82"/>
      <c r="H46" s="82"/>
      <c r="I46" s="85"/>
      <c r="J46" s="97"/>
      <c r="K46" s="82"/>
    </row>
    <row r="47" spans="1:11" ht="29.25" customHeight="1" outlineLevel="1" x14ac:dyDescent="0.3">
      <c r="A47" s="100" t="s">
        <v>25</v>
      </c>
      <c r="B47" s="104" t="s">
        <v>39</v>
      </c>
      <c r="C47" s="11" t="s">
        <v>12</v>
      </c>
      <c r="D47" s="4">
        <f>SUM(D48:D51)</f>
        <v>4110.3</v>
      </c>
      <c r="E47" s="4">
        <f>SUM(E48:E51)</f>
        <v>3918.8</v>
      </c>
      <c r="F47" s="8">
        <f>E47/D47*100</f>
        <v>95.340972678393314</v>
      </c>
      <c r="G47" s="80" t="s">
        <v>82</v>
      </c>
      <c r="H47" s="88" t="s">
        <v>82</v>
      </c>
      <c r="I47" s="83" t="s">
        <v>84</v>
      </c>
      <c r="J47" s="97" t="s">
        <v>92</v>
      </c>
      <c r="K47" s="96"/>
    </row>
    <row r="48" spans="1:11" ht="24.75" customHeight="1" outlineLevel="1" x14ac:dyDescent="0.3">
      <c r="A48" s="101"/>
      <c r="B48" s="105"/>
      <c r="C48" s="11" t="s">
        <v>0</v>
      </c>
      <c r="D48" s="6">
        <v>4110.3</v>
      </c>
      <c r="E48" s="6">
        <v>3918.8</v>
      </c>
      <c r="F48" s="8">
        <f>E48/D48*100</f>
        <v>95.340972678393314</v>
      </c>
      <c r="G48" s="81"/>
      <c r="H48" s="89"/>
      <c r="I48" s="84"/>
      <c r="J48" s="97"/>
      <c r="K48" s="96"/>
    </row>
    <row r="49" spans="1:11" ht="27.75" customHeight="1" outlineLevel="1" x14ac:dyDescent="0.3">
      <c r="A49" s="101"/>
      <c r="B49" s="105"/>
      <c r="C49" s="11" t="s">
        <v>1</v>
      </c>
      <c r="D49" s="6">
        <v>0</v>
      </c>
      <c r="E49" s="6">
        <v>0</v>
      </c>
      <c r="F49" s="8"/>
      <c r="G49" s="81"/>
      <c r="H49" s="89"/>
      <c r="I49" s="84"/>
      <c r="J49" s="97"/>
      <c r="K49" s="96"/>
    </row>
    <row r="50" spans="1:11" ht="29.25" customHeight="1" outlineLevel="1" x14ac:dyDescent="0.3">
      <c r="A50" s="101"/>
      <c r="B50" s="105"/>
      <c r="C50" s="11" t="s">
        <v>2</v>
      </c>
      <c r="D50" s="6">
        <v>0</v>
      </c>
      <c r="E50" s="6">
        <v>0</v>
      </c>
      <c r="F50" s="8"/>
      <c r="G50" s="81"/>
      <c r="H50" s="89"/>
      <c r="I50" s="84"/>
      <c r="J50" s="97"/>
      <c r="K50" s="96"/>
    </row>
    <row r="51" spans="1:11" ht="30.75" customHeight="1" outlineLevel="1" x14ac:dyDescent="0.3">
      <c r="A51" s="107"/>
      <c r="B51" s="106"/>
      <c r="C51" s="11" t="s">
        <v>3</v>
      </c>
      <c r="D51" s="20">
        <v>0</v>
      </c>
      <c r="E51" s="6">
        <v>0</v>
      </c>
      <c r="F51" s="8"/>
      <c r="G51" s="82"/>
      <c r="H51" s="90"/>
      <c r="I51" s="85"/>
      <c r="J51" s="97"/>
      <c r="K51" s="96"/>
    </row>
    <row r="52" spans="1:11" ht="24.75" customHeight="1" outlineLevel="1" x14ac:dyDescent="0.3">
      <c r="A52" s="103" t="s">
        <v>80</v>
      </c>
      <c r="B52" s="104" t="s">
        <v>224</v>
      </c>
      <c r="C52" s="37" t="s">
        <v>12</v>
      </c>
      <c r="D52" s="4">
        <f t="shared" ref="D52:E52" si="11">D54</f>
        <v>1113.5</v>
      </c>
      <c r="E52" s="4">
        <f t="shared" si="11"/>
        <v>1113.5</v>
      </c>
      <c r="F52" s="8">
        <f>E52/D52*100</f>
        <v>100</v>
      </c>
      <c r="G52" s="91" t="s">
        <v>227</v>
      </c>
      <c r="H52" s="91" t="s">
        <v>117</v>
      </c>
      <c r="I52" s="83" t="s">
        <v>84</v>
      </c>
      <c r="J52" s="97" t="s">
        <v>92</v>
      </c>
      <c r="K52" s="80"/>
    </row>
    <row r="53" spans="1:11" ht="18" customHeight="1" outlineLevel="1" x14ac:dyDescent="0.3">
      <c r="A53" s="103"/>
      <c r="B53" s="105"/>
      <c r="C53" s="38" t="s">
        <v>0</v>
      </c>
      <c r="D53" s="6">
        <v>0</v>
      </c>
      <c r="E53" s="20">
        <v>0</v>
      </c>
      <c r="F53" s="8"/>
      <c r="G53" s="92"/>
      <c r="H53" s="92"/>
      <c r="I53" s="84"/>
      <c r="J53" s="97"/>
      <c r="K53" s="81"/>
    </row>
    <row r="54" spans="1:11" ht="18" customHeight="1" outlineLevel="1" x14ac:dyDescent="0.3">
      <c r="A54" s="103"/>
      <c r="B54" s="105"/>
      <c r="C54" s="37" t="s">
        <v>1</v>
      </c>
      <c r="D54" s="6">
        <v>1113.5</v>
      </c>
      <c r="E54" s="6">
        <v>1113.5</v>
      </c>
      <c r="F54" s="8">
        <f>E54/D54*100</f>
        <v>100</v>
      </c>
      <c r="G54" s="92"/>
      <c r="H54" s="92"/>
      <c r="I54" s="84"/>
      <c r="J54" s="97"/>
      <c r="K54" s="81"/>
    </row>
    <row r="55" spans="1:11" ht="16.5" customHeight="1" outlineLevel="1" x14ac:dyDescent="0.3">
      <c r="A55" s="103"/>
      <c r="B55" s="105"/>
      <c r="C55" s="37" t="s">
        <v>2</v>
      </c>
      <c r="D55" s="6">
        <v>0</v>
      </c>
      <c r="E55" s="20">
        <v>0</v>
      </c>
      <c r="F55" s="8"/>
      <c r="G55" s="92"/>
      <c r="H55" s="92"/>
      <c r="I55" s="84"/>
      <c r="J55" s="97"/>
      <c r="K55" s="81"/>
    </row>
    <row r="56" spans="1:11" ht="19.5" customHeight="1" outlineLevel="1" x14ac:dyDescent="0.3">
      <c r="A56" s="103"/>
      <c r="B56" s="106"/>
      <c r="C56" s="37" t="s">
        <v>3</v>
      </c>
      <c r="D56" s="6">
        <v>0</v>
      </c>
      <c r="E56" s="20">
        <v>0</v>
      </c>
      <c r="F56" s="8"/>
      <c r="G56" s="92"/>
      <c r="H56" s="92"/>
      <c r="I56" s="85"/>
      <c r="J56" s="97"/>
      <c r="K56" s="81"/>
    </row>
    <row r="57" spans="1:11" ht="25.5" customHeight="1" outlineLevel="1" x14ac:dyDescent="0.3">
      <c r="A57" s="103" t="s">
        <v>91</v>
      </c>
      <c r="B57" s="104" t="s">
        <v>225</v>
      </c>
      <c r="C57" s="37" t="s">
        <v>12</v>
      </c>
      <c r="D57" s="4">
        <f>D58+D59+D60+D61</f>
        <v>1113.5</v>
      </c>
      <c r="E57" s="4">
        <f>E58+E59+E60+E61</f>
        <v>1113.5</v>
      </c>
      <c r="F57" s="8">
        <f>E57/D57*100</f>
        <v>100</v>
      </c>
      <c r="G57" s="92"/>
      <c r="H57" s="92"/>
      <c r="I57" s="83" t="s">
        <v>84</v>
      </c>
      <c r="J57" s="97" t="s">
        <v>92</v>
      </c>
      <c r="K57" s="81"/>
    </row>
    <row r="58" spans="1:11" ht="20.25" customHeight="1" outlineLevel="1" x14ac:dyDescent="0.3">
      <c r="A58" s="103"/>
      <c r="B58" s="105"/>
      <c r="C58" s="38" t="s">
        <v>0</v>
      </c>
      <c r="D58" s="6">
        <v>1113.5</v>
      </c>
      <c r="E58" s="6">
        <v>1113.5</v>
      </c>
      <c r="F58" s="8">
        <f>E58/D58*100</f>
        <v>100</v>
      </c>
      <c r="G58" s="92"/>
      <c r="H58" s="92"/>
      <c r="I58" s="84"/>
      <c r="J58" s="97"/>
      <c r="K58" s="81"/>
    </row>
    <row r="59" spans="1:11" ht="21.75" customHeight="1" outlineLevel="1" x14ac:dyDescent="0.3">
      <c r="A59" s="103"/>
      <c r="B59" s="105"/>
      <c r="C59" s="37" t="s">
        <v>1</v>
      </c>
      <c r="D59" s="6">
        <v>0</v>
      </c>
      <c r="E59" s="20">
        <v>0</v>
      </c>
      <c r="F59" s="8"/>
      <c r="G59" s="92"/>
      <c r="H59" s="92"/>
      <c r="I59" s="84"/>
      <c r="J59" s="97"/>
      <c r="K59" s="81"/>
    </row>
    <row r="60" spans="1:11" ht="20.25" customHeight="1" outlineLevel="1" x14ac:dyDescent="0.3">
      <c r="A60" s="103"/>
      <c r="B60" s="105"/>
      <c r="C60" s="37" t="s">
        <v>2</v>
      </c>
      <c r="D60" s="6">
        <v>0</v>
      </c>
      <c r="E60" s="20">
        <v>0</v>
      </c>
      <c r="F60" s="8"/>
      <c r="G60" s="92"/>
      <c r="H60" s="92"/>
      <c r="I60" s="84"/>
      <c r="J60" s="97"/>
      <c r="K60" s="81"/>
    </row>
    <row r="61" spans="1:11" ht="20.25" customHeight="1" outlineLevel="1" x14ac:dyDescent="0.3">
      <c r="A61" s="103"/>
      <c r="B61" s="106"/>
      <c r="C61" s="37" t="s">
        <v>3</v>
      </c>
      <c r="D61" s="6">
        <v>0</v>
      </c>
      <c r="E61" s="20">
        <v>0</v>
      </c>
      <c r="F61" s="8"/>
      <c r="G61" s="93"/>
      <c r="H61" s="93"/>
      <c r="I61" s="85"/>
      <c r="J61" s="97"/>
      <c r="K61" s="82"/>
    </row>
    <row r="62" spans="1:11" ht="30" customHeight="1" outlineLevel="1" x14ac:dyDescent="0.3">
      <c r="A62" s="100" t="s">
        <v>95</v>
      </c>
      <c r="B62" s="80" t="s">
        <v>81</v>
      </c>
      <c r="C62" s="11" t="s">
        <v>12</v>
      </c>
      <c r="D62" s="5">
        <f>D63+D64+D65+D66</f>
        <v>7085.6</v>
      </c>
      <c r="E62" s="5">
        <f>E63+E64+E65+E66</f>
        <v>4042</v>
      </c>
      <c r="F62" s="8">
        <f>E62/D62*100</f>
        <v>57.045274923789094</v>
      </c>
      <c r="G62" s="91" t="s">
        <v>233</v>
      </c>
      <c r="H62" s="95" t="s">
        <v>232</v>
      </c>
      <c r="I62" s="83" t="s">
        <v>84</v>
      </c>
      <c r="J62" s="77" t="s">
        <v>4</v>
      </c>
      <c r="K62" s="80" t="s">
        <v>228</v>
      </c>
    </row>
    <row r="63" spans="1:11" ht="21.75" customHeight="1" outlineLevel="1" x14ac:dyDescent="0.3">
      <c r="A63" s="101"/>
      <c r="B63" s="81"/>
      <c r="C63" s="11" t="s">
        <v>0</v>
      </c>
      <c r="D63" s="20">
        <v>0</v>
      </c>
      <c r="E63" s="15">
        <v>0</v>
      </c>
      <c r="F63" s="8"/>
      <c r="G63" s="92"/>
      <c r="H63" s="117"/>
      <c r="I63" s="84"/>
      <c r="J63" s="78"/>
      <c r="K63" s="81"/>
    </row>
    <row r="64" spans="1:11" ht="22.5" customHeight="1" outlineLevel="1" x14ac:dyDescent="0.3">
      <c r="A64" s="101"/>
      <c r="B64" s="81"/>
      <c r="C64" s="11" t="s">
        <v>1</v>
      </c>
      <c r="D64" s="20">
        <v>7085.6</v>
      </c>
      <c r="E64" s="15">
        <v>4042</v>
      </c>
      <c r="F64" s="8">
        <f>E64/D64*100</f>
        <v>57.045274923789094</v>
      </c>
      <c r="G64" s="92"/>
      <c r="H64" s="117"/>
      <c r="I64" s="84"/>
      <c r="J64" s="78"/>
      <c r="K64" s="81"/>
    </row>
    <row r="65" spans="1:11" ht="21" customHeight="1" outlineLevel="1" x14ac:dyDescent="0.3">
      <c r="A65" s="101"/>
      <c r="B65" s="81"/>
      <c r="C65" s="11" t="s">
        <v>2</v>
      </c>
      <c r="D65" s="20">
        <v>0</v>
      </c>
      <c r="E65" s="15">
        <v>0</v>
      </c>
      <c r="F65" s="8"/>
      <c r="G65" s="92"/>
      <c r="H65" s="117"/>
      <c r="I65" s="84"/>
      <c r="J65" s="78"/>
      <c r="K65" s="81"/>
    </row>
    <row r="66" spans="1:11" ht="24" customHeight="1" outlineLevel="1" x14ac:dyDescent="0.3">
      <c r="A66" s="107"/>
      <c r="B66" s="82"/>
      <c r="C66" s="11" t="s">
        <v>3</v>
      </c>
      <c r="D66" s="20">
        <v>0</v>
      </c>
      <c r="E66" s="15">
        <v>0</v>
      </c>
      <c r="F66" s="8"/>
      <c r="G66" s="93"/>
      <c r="H66" s="118"/>
      <c r="I66" s="85"/>
      <c r="J66" s="79"/>
      <c r="K66" s="82"/>
    </row>
    <row r="67" spans="1:11" ht="15.75" customHeight="1" outlineLevel="1" x14ac:dyDescent="0.3">
      <c r="A67" s="100" t="s">
        <v>40</v>
      </c>
      <c r="B67" s="104" t="s">
        <v>41</v>
      </c>
      <c r="C67" s="10" t="s">
        <v>12</v>
      </c>
      <c r="D67" s="4">
        <f>D68+D69+D70+D71</f>
        <v>1670404.7999999998</v>
      </c>
      <c r="E67" s="4">
        <f>E68+E69+E70+E71</f>
        <v>1111858</v>
      </c>
      <c r="F67" s="8">
        <f t="shared" ref="F67:F70" si="12">E67/D67*100</f>
        <v>66.562188997541199</v>
      </c>
      <c r="G67" s="111"/>
      <c r="H67" s="34" t="s">
        <v>19</v>
      </c>
      <c r="I67" s="27">
        <f>COUNTA(I72)</f>
        <v>1</v>
      </c>
      <c r="J67" s="77" t="s">
        <v>4</v>
      </c>
      <c r="K67" s="86"/>
    </row>
    <row r="68" spans="1:11" outlineLevel="1" x14ac:dyDescent="0.3">
      <c r="A68" s="101"/>
      <c r="B68" s="105"/>
      <c r="C68" s="10" t="s">
        <v>0</v>
      </c>
      <c r="D68" s="4">
        <f>D73</f>
        <v>208293.2</v>
      </c>
      <c r="E68" s="4">
        <f t="shared" ref="E68:E71" si="13">E73</f>
        <v>126761.2</v>
      </c>
      <c r="F68" s="8">
        <f t="shared" si="12"/>
        <v>60.857099511649913</v>
      </c>
      <c r="G68" s="112"/>
      <c r="H68" s="33" t="s">
        <v>13</v>
      </c>
      <c r="I68" s="27">
        <f>COUNTIF(I72,"да")</f>
        <v>0</v>
      </c>
      <c r="J68" s="78"/>
      <c r="K68" s="109"/>
    </row>
    <row r="69" spans="1:11" outlineLevel="1" x14ac:dyDescent="0.3">
      <c r="A69" s="101"/>
      <c r="B69" s="105"/>
      <c r="C69" s="10" t="s">
        <v>1</v>
      </c>
      <c r="D69" s="4">
        <f t="shared" ref="D69:D71" si="14">D74</f>
        <v>208293.2</v>
      </c>
      <c r="E69" s="4">
        <f t="shared" si="13"/>
        <v>126761.2</v>
      </c>
      <c r="F69" s="8">
        <f t="shared" si="12"/>
        <v>60.857099511649913</v>
      </c>
      <c r="G69" s="112"/>
      <c r="H69" s="33" t="s">
        <v>14</v>
      </c>
      <c r="I69" s="27">
        <f>COUNTIF(I72,"частично")</f>
        <v>1</v>
      </c>
      <c r="J69" s="78"/>
      <c r="K69" s="109"/>
    </row>
    <row r="70" spans="1:11" outlineLevel="1" x14ac:dyDescent="0.3">
      <c r="A70" s="101"/>
      <c r="B70" s="105"/>
      <c r="C70" s="10" t="s">
        <v>2</v>
      </c>
      <c r="D70" s="4">
        <f t="shared" si="14"/>
        <v>1253818.3999999999</v>
      </c>
      <c r="E70" s="4">
        <f t="shared" si="13"/>
        <v>858335.6</v>
      </c>
      <c r="F70" s="8">
        <f t="shared" si="12"/>
        <v>68.45772880665973</v>
      </c>
      <c r="G70" s="112"/>
      <c r="H70" s="33" t="s">
        <v>20</v>
      </c>
      <c r="I70" s="27">
        <f>COUNTIF(I72,"нет")</f>
        <v>0</v>
      </c>
      <c r="J70" s="78"/>
      <c r="K70" s="109"/>
    </row>
    <row r="71" spans="1:11" outlineLevel="1" x14ac:dyDescent="0.3">
      <c r="A71" s="107"/>
      <c r="B71" s="106"/>
      <c r="C71" s="10" t="s">
        <v>3</v>
      </c>
      <c r="D71" s="4">
        <f t="shared" si="14"/>
        <v>0</v>
      </c>
      <c r="E71" s="4">
        <f t="shared" si="13"/>
        <v>0</v>
      </c>
      <c r="F71" s="8"/>
      <c r="G71" s="113"/>
      <c r="H71" s="33" t="s">
        <v>21</v>
      </c>
      <c r="I71" s="31">
        <f>I68/I67*100</f>
        <v>0</v>
      </c>
      <c r="J71" s="79"/>
      <c r="K71" s="110"/>
    </row>
    <row r="72" spans="1:11" ht="37.5" customHeight="1" outlineLevel="1" x14ac:dyDescent="0.3">
      <c r="A72" s="100" t="s">
        <v>24</v>
      </c>
      <c r="B72" s="104" t="s">
        <v>42</v>
      </c>
      <c r="C72" s="11" t="s">
        <v>12</v>
      </c>
      <c r="D72" s="24">
        <f t="shared" ref="D72" si="15">SUM(D73:D76)</f>
        <v>1670404.7999999998</v>
      </c>
      <c r="E72" s="19">
        <f>SUM(E73:E76)</f>
        <v>1111858</v>
      </c>
      <c r="F72" s="8">
        <f>E72/D72*100</f>
        <v>66.562188997541199</v>
      </c>
      <c r="G72" s="111" t="s">
        <v>99</v>
      </c>
      <c r="H72" s="111" t="s">
        <v>100</v>
      </c>
      <c r="I72" s="83" t="s">
        <v>72</v>
      </c>
      <c r="J72" s="77" t="s">
        <v>4</v>
      </c>
      <c r="K72" s="80" t="s">
        <v>109</v>
      </c>
    </row>
    <row r="73" spans="1:11" ht="33" customHeight="1" outlineLevel="1" x14ac:dyDescent="0.3">
      <c r="A73" s="101"/>
      <c r="B73" s="105"/>
      <c r="C73" s="11" t="s">
        <v>0</v>
      </c>
      <c r="D73" s="36">
        <v>208293.2</v>
      </c>
      <c r="E73" s="35">
        <v>126761.2</v>
      </c>
      <c r="F73" s="8">
        <f t="shared" ref="F73:F75" si="16">E73/D73*100</f>
        <v>60.857099511649913</v>
      </c>
      <c r="G73" s="112"/>
      <c r="H73" s="112"/>
      <c r="I73" s="84"/>
      <c r="J73" s="78"/>
      <c r="K73" s="81"/>
    </row>
    <row r="74" spans="1:11" ht="25.5" customHeight="1" outlineLevel="1" x14ac:dyDescent="0.3">
      <c r="A74" s="101"/>
      <c r="B74" s="105"/>
      <c r="C74" s="11" t="s">
        <v>1</v>
      </c>
      <c r="D74" s="36">
        <v>208293.2</v>
      </c>
      <c r="E74" s="35">
        <v>126761.2</v>
      </c>
      <c r="F74" s="8">
        <f t="shared" si="16"/>
        <v>60.857099511649913</v>
      </c>
      <c r="G74" s="112"/>
      <c r="H74" s="112"/>
      <c r="I74" s="84"/>
      <c r="J74" s="78"/>
      <c r="K74" s="81"/>
    </row>
    <row r="75" spans="1:11" ht="32.25" customHeight="1" outlineLevel="1" x14ac:dyDescent="0.3">
      <c r="A75" s="101"/>
      <c r="B75" s="105"/>
      <c r="C75" s="11" t="s">
        <v>2</v>
      </c>
      <c r="D75" s="36">
        <v>1253818.3999999999</v>
      </c>
      <c r="E75" s="35">
        <v>858335.6</v>
      </c>
      <c r="F75" s="8">
        <f t="shared" si="16"/>
        <v>68.45772880665973</v>
      </c>
      <c r="G75" s="112"/>
      <c r="H75" s="112"/>
      <c r="I75" s="84"/>
      <c r="J75" s="78"/>
      <c r="K75" s="81"/>
    </row>
    <row r="76" spans="1:11" ht="78" customHeight="1" outlineLevel="1" x14ac:dyDescent="0.3">
      <c r="A76" s="107"/>
      <c r="B76" s="106"/>
      <c r="C76" s="11" t="s">
        <v>3</v>
      </c>
      <c r="D76" s="6">
        <v>0</v>
      </c>
      <c r="E76" s="15">
        <v>0</v>
      </c>
      <c r="F76" s="8"/>
      <c r="G76" s="113"/>
      <c r="H76" s="113"/>
      <c r="I76" s="85"/>
      <c r="J76" s="79"/>
      <c r="K76" s="82"/>
    </row>
    <row r="77" spans="1:11" ht="25.5" customHeight="1" x14ac:dyDescent="0.3">
      <c r="A77" s="103" t="s">
        <v>27</v>
      </c>
      <c r="B77" s="108" t="s">
        <v>69</v>
      </c>
      <c r="C77" s="11" t="s">
        <v>12</v>
      </c>
      <c r="D77" s="3">
        <f>D78+D79+D80+D81</f>
        <v>378438.40000000002</v>
      </c>
      <c r="E77" s="3">
        <f>E78+E79+E80+E81</f>
        <v>260147.3</v>
      </c>
      <c r="F77" s="8">
        <f>E77/D77*100</f>
        <v>68.742310505487808</v>
      </c>
      <c r="G77" s="76"/>
      <c r="H77" s="42" t="s">
        <v>19</v>
      </c>
      <c r="I77" s="43">
        <f>I82+I117</f>
        <v>8</v>
      </c>
      <c r="J77" s="75" t="s">
        <v>94</v>
      </c>
      <c r="K77" s="76"/>
    </row>
    <row r="78" spans="1:11" ht="14.4" customHeight="1" x14ac:dyDescent="0.3">
      <c r="A78" s="103"/>
      <c r="B78" s="108"/>
      <c r="C78" s="10" t="s">
        <v>0</v>
      </c>
      <c r="D78" s="3">
        <f>D83+D118</f>
        <v>26453.7</v>
      </c>
      <c r="E78" s="3">
        <f>E83+E118</f>
        <v>17777.199999999997</v>
      </c>
      <c r="F78" s="8">
        <f t="shared" ref="F78:F79" si="17">E78/D78*100</f>
        <v>67.201185467439331</v>
      </c>
      <c r="G78" s="76"/>
      <c r="H78" s="39" t="s">
        <v>13</v>
      </c>
      <c r="I78" s="43">
        <f t="shared" ref="I78:I80" si="18">I83+I118</f>
        <v>5</v>
      </c>
      <c r="J78" s="75"/>
      <c r="K78" s="76"/>
    </row>
    <row r="79" spans="1:11" ht="14.4" customHeight="1" x14ac:dyDescent="0.3">
      <c r="A79" s="103"/>
      <c r="B79" s="108"/>
      <c r="C79" s="10" t="s">
        <v>1</v>
      </c>
      <c r="D79" s="3">
        <f>D84+D119</f>
        <v>351984.7</v>
      </c>
      <c r="E79" s="3">
        <f>E84+E119+E110</f>
        <v>242370.09999999998</v>
      </c>
      <c r="F79" s="8">
        <f t="shared" si="17"/>
        <v>68.858135026891787</v>
      </c>
      <c r="G79" s="76"/>
      <c r="H79" s="39" t="s">
        <v>14</v>
      </c>
      <c r="I79" s="43">
        <f t="shared" si="18"/>
        <v>3</v>
      </c>
      <c r="J79" s="75"/>
      <c r="K79" s="76"/>
    </row>
    <row r="80" spans="1:11" ht="14.4" customHeight="1" x14ac:dyDescent="0.3">
      <c r="A80" s="103"/>
      <c r="B80" s="108"/>
      <c r="C80" s="10" t="s">
        <v>2</v>
      </c>
      <c r="D80" s="3">
        <v>0</v>
      </c>
      <c r="E80" s="19">
        <v>0</v>
      </c>
      <c r="F80" s="8"/>
      <c r="G80" s="76"/>
      <c r="H80" s="39" t="s">
        <v>20</v>
      </c>
      <c r="I80" s="43">
        <f t="shared" si="18"/>
        <v>0</v>
      </c>
      <c r="J80" s="75"/>
      <c r="K80" s="76"/>
    </row>
    <row r="81" spans="1:11" ht="20.25" customHeight="1" x14ac:dyDescent="0.3">
      <c r="A81" s="103"/>
      <c r="B81" s="108"/>
      <c r="C81" s="10" t="s">
        <v>3</v>
      </c>
      <c r="D81" s="3">
        <v>0</v>
      </c>
      <c r="E81" s="19">
        <v>0</v>
      </c>
      <c r="F81" s="8"/>
      <c r="G81" s="76"/>
      <c r="H81" s="39" t="s">
        <v>21</v>
      </c>
      <c r="I81" s="44">
        <f>I78/I77*100</f>
        <v>62.5</v>
      </c>
      <c r="J81" s="75"/>
      <c r="K81" s="76"/>
    </row>
    <row r="82" spans="1:11" ht="30" customHeight="1" collapsed="1" x14ac:dyDescent="0.3">
      <c r="A82" s="100" t="s">
        <v>26</v>
      </c>
      <c r="B82" s="102" t="s">
        <v>43</v>
      </c>
      <c r="C82" s="11" t="s">
        <v>12</v>
      </c>
      <c r="D82" s="3">
        <f>D83+D84+D85+D86</f>
        <v>87624.1</v>
      </c>
      <c r="E82" s="3">
        <f>E83+E84+E85+E86</f>
        <v>73333.7</v>
      </c>
      <c r="F82" s="8">
        <f t="shared" ref="F82:F83" si="19">E82/D82*100</f>
        <v>83.691244760288541</v>
      </c>
      <c r="G82" s="76"/>
      <c r="H82" s="34" t="s">
        <v>19</v>
      </c>
      <c r="I82" s="11">
        <f>COUNTA(I87:I116)</f>
        <v>6</v>
      </c>
      <c r="J82" s="75" t="s">
        <v>94</v>
      </c>
      <c r="K82" s="76"/>
    </row>
    <row r="83" spans="1:11" x14ac:dyDescent="0.3">
      <c r="A83" s="101"/>
      <c r="B83" s="102"/>
      <c r="C83" s="11" t="s">
        <v>0</v>
      </c>
      <c r="D83" s="3">
        <f>D88+D93+D98+D103+D113</f>
        <v>23545.600000000002</v>
      </c>
      <c r="E83" s="3">
        <f>E88+E93+E98+E103+E113</f>
        <v>15908.999999999998</v>
      </c>
      <c r="F83" s="8">
        <f t="shared" si="19"/>
        <v>67.566764066322364</v>
      </c>
      <c r="G83" s="76"/>
      <c r="H83" s="33" t="s">
        <v>13</v>
      </c>
      <c r="I83" s="11">
        <f>COUNTIF(I87:I116,"да")</f>
        <v>3</v>
      </c>
      <c r="J83" s="75"/>
      <c r="K83" s="76"/>
    </row>
    <row r="84" spans="1:11" x14ac:dyDescent="0.3">
      <c r="A84" s="101"/>
      <c r="B84" s="102"/>
      <c r="C84" s="11" t="s">
        <v>1</v>
      </c>
      <c r="D84" s="3">
        <f>D109</f>
        <v>64078.5</v>
      </c>
      <c r="E84" s="4">
        <f>E109</f>
        <v>57424.7</v>
      </c>
      <c r="F84" s="2"/>
      <c r="G84" s="76"/>
      <c r="H84" s="33" t="s">
        <v>14</v>
      </c>
      <c r="I84" s="11">
        <f>COUNTIF(I87:I116,"частично")</f>
        <v>3</v>
      </c>
      <c r="J84" s="75"/>
      <c r="K84" s="76"/>
    </row>
    <row r="85" spans="1:11" x14ac:dyDescent="0.3">
      <c r="A85" s="101"/>
      <c r="B85" s="102"/>
      <c r="C85" s="11" t="s">
        <v>2</v>
      </c>
      <c r="D85" s="3">
        <v>0</v>
      </c>
      <c r="E85" s="4">
        <v>0</v>
      </c>
      <c r="F85" s="2"/>
      <c r="G85" s="76"/>
      <c r="H85" s="33" t="s">
        <v>20</v>
      </c>
      <c r="I85" s="11">
        <f>COUNTIF(I87:I116,"нет")</f>
        <v>0</v>
      </c>
      <c r="J85" s="75"/>
      <c r="K85" s="76"/>
    </row>
    <row r="86" spans="1:11" ht="21.75" customHeight="1" x14ac:dyDescent="0.3">
      <c r="A86" s="101"/>
      <c r="B86" s="102"/>
      <c r="C86" s="13" t="s">
        <v>3</v>
      </c>
      <c r="D86" s="3">
        <v>0</v>
      </c>
      <c r="E86" s="5">
        <v>0</v>
      </c>
      <c r="F86" s="25"/>
      <c r="G86" s="86"/>
      <c r="H86" s="33" t="s">
        <v>21</v>
      </c>
      <c r="I86" s="14">
        <f>I83/I82*100</f>
        <v>50</v>
      </c>
      <c r="J86" s="75"/>
      <c r="K86" s="86"/>
    </row>
    <row r="87" spans="1:11" ht="36.75" customHeight="1" outlineLevel="1" x14ac:dyDescent="0.3">
      <c r="A87" s="100" t="s">
        <v>28</v>
      </c>
      <c r="B87" s="104" t="s">
        <v>44</v>
      </c>
      <c r="C87" s="11" t="s">
        <v>12</v>
      </c>
      <c r="D87" s="3">
        <f>D88+D89+D90+D91</f>
        <v>12505</v>
      </c>
      <c r="E87" s="4">
        <f>SUM(E88:E91)</f>
        <v>10065.9</v>
      </c>
      <c r="F87" s="8">
        <f t="shared" ref="F87:F88" si="20">E87/D87*100</f>
        <v>80.495001999200326</v>
      </c>
      <c r="G87" s="80" t="s">
        <v>96</v>
      </c>
      <c r="H87" s="80" t="s">
        <v>101</v>
      </c>
      <c r="I87" s="83" t="s">
        <v>84</v>
      </c>
      <c r="J87" s="77" t="s">
        <v>4</v>
      </c>
      <c r="K87" s="80"/>
    </row>
    <row r="88" spans="1:11" ht="32.25" customHeight="1" outlineLevel="1" x14ac:dyDescent="0.3">
      <c r="A88" s="101"/>
      <c r="B88" s="105"/>
      <c r="C88" s="11" t="s">
        <v>0</v>
      </c>
      <c r="D88" s="21">
        <v>12505</v>
      </c>
      <c r="E88" s="6">
        <v>10065.9</v>
      </c>
      <c r="F88" s="8">
        <f t="shared" si="20"/>
        <v>80.495001999200326</v>
      </c>
      <c r="G88" s="81"/>
      <c r="H88" s="81"/>
      <c r="I88" s="84"/>
      <c r="J88" s="78"/>
      <c r="K88" s="81"/>
    </row>
    <row r="89" spans="1:11" ht="33" customHeight="1" outlineLevel="1" x14ac:dyDescent="0.3">
      <c r="A89" s="101"/>
      <c r="B89" s="105"/>
      <c r="C89" s="11" t="s">
        <v>1</v>
      </c>
      <c r="D89" s="21">
        <v>0</v>
      </c>
      <c r="E89" s="6">
        <v>0</v>
      </c>
      <c r="F89" s="2"/>
      <c r="G89" s="81"/>
      <c r="H89" s="81"/>
      <c r="I89" s="84"/>
      <c r="J89" s="78"/>
      <c r="K89" s="81"/>
    </row>
    <row r="90" spans="1:11" ht="33" customHeight="1" outlineLevel="1" x14ac:dyDescent="0.3">
      <c r="A90" s="101"/>
      <c r="B90" s="105"/>
      <c r="C90" s="11" t="s">
        <v>2</v>
      </c>
      <c r="D90" s="21">
        <v>0</v>
      </c>
      <c r="E90" s="6">
        <v>0</v>
      </c>
      <c r="F90" s="2"/>
      <c r="G90" s="81"/>
      <c r="H90" s="81"/>
      <c r="I90" s="84"/>
      <c r="J90" s="78"/>
      <c r="K90" s="81"/>
    </row>
    <row r="91" spans="1:11" ht="36" customHeight="1" outlineLevel="1" x14ac:dyDescent="0.3">
      <c r="A91" s="107"/>
      <c r="B91" s="106"/>
      <c r="C91" s="11" t="s">
        <v>3</v>
      </c>
      <c r="D91" s="21">
        <v>0</v>
      </c>
      <c r="E91" s="6">
        <v>0</v>
      </c>
      <c r="F91" s="2"/>
      <c r="G91" s="82"/>
      <c r="H91" s="82"/>
      <c r="I91" s="85"/>
      <c r="J91" s="79"/>
      <c r="K91" s="82"/>
    </row>
    <row r="92" spans="1:11" ht="22.5" customHeight="1" x14ac:dyDescent="0.3">
      <c r="A92" s="100" t="s">
        <v>45</v>
      </c>
      <c r="B92" s="102" t="s">
        <v>70</v>
      </c>
      <c r="C92" s="11" t="s">
        <v>12</v>
      </c>
      <c r="D92" s="3">
        <f t="shared" ref="D92:E92" si="21">D93+D94+D95+D96</f>
        <v>230</v>
      </c>
      <c r="E92" s="3">
        <f t="shared" si="21"/>
        <v>180</v>
      </c>
      <c r="F92" s="8">
        <f>E92/D92*100</f>
        <v>78.260869565217391</v>
      </c>
      <c r="G92" s="80" t="s">
        <v>102</v>
      </c>
      <c r="H92" s="88" t="s">
        <v>102</v>
      </c>
      <c r="I92" s="83" t="s">
        <v>84</v>
      </c>
      <c r="J92" s="75" t="s">
        <v>4</v>
      </c>
      <c r="K92" s="98"/>
    </row>
    <row r="93" spans="1:11" ht="14.4" customHeight="1" x14ac:dyDescent="0.3">
      <c r="A93" s="101"/>
      <c r="B93" s="102"/>
      <c r="C93" s="11" t="s">
        <v>0</v>
      </c>
      <c r="D93" s="21">
        <v>230</v>
      </c>
      <c r="E93" s="17">
        <v>180</v>
      </c>
      <c r="F93" s="8">
        <f>E93/D93*100</f>
        <v>78.260869565217391</v>
      </c>
      <c r="G93" s="81"/>
      <c r="H93" s="89"/>
      <c r="I93" s="84"/>
      <c r="J93" s="75"/>
      <c r="K93" s="98"/>
    </row>
    <row r="94" spans="1:11" ht="14.4" customHeight="1" x14ac:dyDescent="0.3">
      <c r="A94" s="101"/>
      <c r="B94" s="102"/>
      <c r="C94" s="11" t="s">
        <v>1</v>
      </c>
      <c r="D94" s="21">
        <v>0</v>
      </c>
      <c r="E94" s="17">
        <v>0</v>
      </c>
      <c r="F94" s="8"/>
      <c r="G94" s="81"/>
      <c r="H94" s="89"/>
      <c r="I94" s="84"/>
      <c r="J94" s="75"/>
      <c r="K94" s="98"/>
    </row>
    <row r="95" spans="1:11" ht="14.4" customHeight="1" x14ac:dyDescent="0.3">
      <c r="A95" s="101"/>
      <c r="B95" s="102"/>
      <c r="C95" s="11" t="s">
        <v>2</v>
      </c>
      <c r="D95" s="21">
        <v>0</v>
      </c>
      <c r="E95" s="17">
        <v>0</v>
      </c>
      <c r="F95" s="8"/>
      <c r="G95" s="81"/>
      <c r="H95" s="89"/>
      <c r="I95" s="84"/>
      <c r="J95" s="75"/>
      <c r="K95" s="98"/>
    </row>
    <row r="96" spans="1:11" ht="23.25" customHeight="1" x14ac:dyDescent="0.3">
      <c r="A96" s="107"/>
      <c r="B96" s="102"/>
      <c r="C96" s="11" t="s">
        <v>3</v>
      </c>
      <c r="D96" s="21">
        <v>0</v>
      </c>
      <c r="E96" s="17">
        <v>0</v>
      </c>
      <c r="F96" s="8"/>
      <c r="G96" s="82"/>
      <c r="H96" s="90"/>
      <c r="I96" s="85"/>
      <c r="J96" s="75"/>
      <c r="K96" s="98"/>
    </row>
    <row r="97" spans="1:11" ht="30" customHeight="1" collapsed="1" x14ac:dyDescent="0.3">
      <c r="A97" s="100" t="s">
        <v>46</v>
      </c>
      <c r="B97" s="102" t="s">
        <v>71</v>
      </c>
      <c r="C97" s="11" t="s">
        <v>12</v>
      </c>
      <c r="D97" s="3">
        <f t="shared" ref="D97:E97" si="22">D98+D99+D100+D101</f>
        <v>5169.8999999999996</v>
      </c>
      <c r="E97" s="3">
        <f t="shared" si="22"/>
        <v>907.8</v>
      </c>
      <c r="F97" s="8">
        <f t="shared" ref="F97:F98" si="23">E97/D97*100</f>
        <v>17.559333836244413</v>
      </c>
      <c r="G97" s="91" t="s">
        <v>229</v>
      </c>
      <c r="H97" s="91" t="s">
        <v>230</v>
      </c>
      <c r="I97" s="83" t="s">
        <v>72</v>
      </c>
      <c r="J97" s="99" t="s">
        <v>92</v>
      </c>
      <c r="K97" s="94" t="s">
        <v>231</v>
      </c>
    </row>
    <row r="98" spans="1:11" ht="23.25" customHeight="1" x14ac:dyDescent="0.3">
      <c r="A98" s="101"/>
      <c r="B98" s="102"/>
      <c r="C98" s="11" t="s">
        <v>0</v>
      </c>
      <c r="D98" s="21">
        <v>5169.8999999999996</v>
      </c>
      <c r="E98" s="17">
        <v>907.8</v>
      </c>
      <c r="F98" s="8">
        <f t="shared" si="23"/>
        <v>17.559333836244413</v>
      </c>
      <c r="G98" s="92"/>
      <c r="H98" s="92"/>
      <c r="I98" s="84"/>
      <c r="J98" s="99"/>
      <c r="K98" s="94"/>
    </row>
    <row r="99" spans="1:11" ht="21" customHeight="1" x14ac:dyDescent="0.3">
      <c r="A99" s="101"/>
      <c r="B99" s="102"/>
      <c r="C99" s="11" t="s">
        <v>1</v>
      </c>
      <c r="D99" s="21">
        <v>0</v>
      </c>
      <c r="E99" s="17">
        <v>0</v>
      </c>
      <c r="F99" s="2"/>
      <c r="G99" s="92"/>
      <c r="H99" s="92"/>
      <c r="I99" s="84"/>
      <c r="J99" s="99"/>
      <c r="K99" s="94"/>
    </row>
    <row r="100" spans="1:11" ht="18.75" customHeight="1" x14ac:dyDescent="0.3">
      <c r="A100" s="101"/>
      <c r="B100" s="102"/>
      <c r="C100" s="11" t="s">
        <v>2</v>
      </c>
      <c r="D100" s="21">
        <v>0</v>
      </c>
      <c r="E100" s="17">
        <v>0</v>
      </c>
      <c r="F100" s="2"/>
      <c r="G100" s="92"/>
      <c r="H100" s="92"/>
      <c r="I100" s="84"/>
      <c r="J100" s="99"/>
      <c r="K100" s="94"/>
    </row>
    <row r="101" spans="1:11" ht="23.25" customHeight="1" x14ac:dyDescent="0.3">
      <c r="A101" s="107"/>
      <c r="B101" s="102"/>
      <c r="C101" s="13" t="s">
        <v>3</v>
      </c>
      <c r="D101" s="21">
        <v>0</v>
      </c>
      <c r="E101" s="17">
        <v>0</v>
      </c>
      <c r="F101" s="25"/>
      <c r="G101" s="93"/>
      <c r="H101" s="93"/>
      <c r="I101" s="85"/>
      <c r="J101" s="99"/>
      <c r="K101" s="95"/>
    </row>
    <row r="102" spans="1:11" ht="21" customHeight="1" outlineLevel="1" x14ac:dyDescent="0.3">
      <c r="A102" s="100" t="s">
        <v>47</v>
      </c>
      <c r="B102" s="104" t="s">
        <v>49</v>
      </c>
      <c r="C102" s="11" t="s">
        <v>12</v>
      </c>
      <c r="D102" s="3">
        <f t="shared" ref="D102" si="24">D103+D104+D105+D106</f>
        <v>4993.5</v>
      </c>
      <c r="E102" s="3">
        <f t="shared" ref="E102" si="25">E103+E104+E105+E106</f>
        <v>4182</v>
      </c>
      <c r="F102" s="8">
        <f t="shared" ref="F102:F103" si="26">E102/D102*100</f>
        <v>83.748873535596275</v>
      </c>
      <c r="G102" s="80" t="s">
        <v>103</v>
      </c>
      <c r="H102" s="88" t="s">
        <v>103</v>
      </c>
      <c r="I102" s="83" t="s">
        <v>84</v>
      </c>
      <c r="J102" s="97" t="s">
        <v>92</v>
      </c>
      <c r="K102" s="96"/>
    </row>
    <row r="103" spans="1:11" ht="19.5" customHeight="1" outlineLevel="1" x14ac:dyDescent="0.3">
      <c r="A103" s="101"/>
      <c r="B103" s="105"/>
      <c r="C103" s="11" t="s">
        <v>0</v>
      </c>
      <c r="D103" s="6">
        <v>4993.5</v>
      </c>
      <c r="E103" s="6">
        <v>4182</v>
      </c>
      <c r="F103" s="8">
        <f t="shared" si="26"/>
        <v>83.748873535596275</v>
      </c>
      <c r="G103" s="81"/>
      <c r="H103" s="89"/>
      <c r="I103" s="84"/>
      <c r="J103" s="97"/>
      <c r="K103" s="96"/>
    </row>
    <row r="104" spans="1:11" ht="21.75" customHeight="1" outlineLevel="1" x14ac:dyDescent="0.3">
      <c r="A104" s="101"/>
      <c r="B104" s="105"/>
      <c r="C104" s="11" t="s">
        <v>1</v>
      </c>
      <c r="D104" s="6">
        <v>0</v>
      </c>
      <c r="E104" s="6">
        <v>0</v>
      </c>
      <c r="F104" s="11"/>
      <c r="G104" s="81"/>
      <c r="H104" s="89"/>
      <c r="I104" s="84"/>
      <c r="J104" s="97"/>
      <c r="K104" s="96"/>
    </row>
    <row r="105" spans="1:11" outlineLevel="1" x14ac:dyDescent="0.3">
      <c r="A105" s="101"/>
      <c r="B105" s="105"/>
      <c r="C105" s="11" t="s">
        <v>2</v>
      </c>
      <c r="D105" s="6">
        <v>0</v>
      </c>
      <c r="E105" s="6">
        <v>0</v>
      </c>
      <c r="F105" s="11"/>
      <c r="G105" s="81"/>
      <c r="H105" s="89"/>
      <c r="I105" s="84"/>
      <c r="J105" s="97"/>
      <c r="K105" s="96"/>
    </row>
    <row r="106" spans="1:11" ht="18.75" customHeight="1" outlineLevel="1" x14ac:dyDescent="0.3">
      <c r="A106" s="107"/>
      <c r="B106" s="106"/>
      <c r="C106" s="11" t="s">
        <v>3</v>
      </c>
      <c r="D106" s="20">
        <v>0</v>
      </c>
      <c r="E106" s="6">
        <v>0</v>
      </c>
      <c r="F106" s="11"/>
      <c r="G106" s="82"/>
      <c r="H106" s="90"/>
      <c r="I106" s="85"/>
      <c r="J106" s="97"/>
      <c r="K106" s="96"/>
    </row>
    <row r="107" spans="1:11" ht="21.75" customHeight="1" outlineLevel="1" x14ac:dyDescent="0.3">
      <c r="A107" s="103" t="s">
        <v>87</v>
      </c>
      <c r="B107" s="104" t="s">
        <v>86</v>
      </c>
      <c r="C107" s="11" t="s">
        <v>12</v>
      </c>
      <c r="D107" s="3">
        <f t="shared" ref="D107" si="27">SUM(D108:D111)</f>
        <v>64078.5</v>
      </c>
      <c r="E107" s="3">
        <f>SUM(E108:E111)</f>
        <v>57424.7</v>
      </c>
      <c r="F107" s="8">
        <f>E107/D107*100</f>
        <v>89.616173911686445</v>
      </c>
      <c r="G107" s="80" t="s">
        <v>106</v>
      </c>
      <c r="H107" s="80" t="s">
        <v>107</v>
      </c>
      <c r="I107" s="87" t="s">
        <v>72</v>
      </c>
      <c r="J107" s="77" t="s">
        <v>237</v>
      </c>
      <c r="K107" s="80" t="s">
        <v>238</v>
      </c>
    </row>
    <row r="108" spans="1:11" ht="18" customHeight="1" outlineLevel="1" x14ac:dyDescent="0.3">
      <c r="A108" s="103"/>
      <c r="B108" s="105"/>
      <c r="C108" s="11" t="s">
        <v>0</v>
      </c>
      <c r="D108" s="6">
        <v>0</v>
      </c>
      <c r="E108" s="6">
        <v>0</v>
      </c>
      <c r="F108" s="11"/>
      <c r="G108" s="81"/>
      <c r="H108" s="81"/>
      <c r="I108" s="87"/>
      <c r="J108" s="78"/>
      <c r="K108" s="81"/>
    </row>
    <row r="109" spans="1:11" ht="17.25" customHeight="1" outlineLevel="1" x14ac:dyDescent="0.3">
      <c r="A109" s="103"/>
      <c r="B109" s="105"/>
      <c r="C109" s="11" t="s">
        <v>1</v>
      </c>
      <c r="D109" s="6">
        <v>64078.5</v>
      </c>
      <c r="E109" s="6">
        <v>57424.7</v>
      </c>
      <c r="F109" s="8">
        <f>E109/D109*100</f>
        <v>89.616173911686445</v>
      </c>
      <c r="G109" s="81"/>
      <c r="H109" s="81"/>
      <c r="I109" s="87"/>
      <c r="J109" s="78"/>
      <c r="K109" s="81"/>
    </row>
    <row r="110" spans="1:11" ht="21" customHeight="1" outlineLevel="1" x14ac:dyDescent="0.3">
      <c r="A110" s="103"/>
      <c r="B110" s="105"/>
      <c r="C110" s="11" t="s">
        <v>1</v>
      </c>
      <c r="D110" s="6">
        <v>0</v>
      </c>
      <c r="E110" s="6">
        <v>0</v>
      </c>
      <c r="F110" s="11"/>
      <c r="G110" s="81"/>
      <c r="H110" s="81"/>
      <c r="I110" s="87"/>
      <c r="J110" s="78"/>
      <c r="K110" s="81"/>
    </row>
    <row r="111" spans="1:11" ht="16.5" customHeight="1" outlineLevel="1" x14ac:dyDescent="0.3">
      <c r="A111" s="103"/>
      <c r="B111" s="106"/>
      <c r="C111" s="11" t="s">
        <v>3</v>
      </c>
      <c r="D111" s="20">
        <v>0</v>
      </c>
      <c r="E111" s="6">
        <v>0</v>
      </c>
      <c r="F111" s="11"/>
      <c r="G111" s="81"/>
      <c r="H111" s="81"/>
      <c r="I111" s="87"/>
      <c r="J111" s="78"/>
      <c r="K111" s="81"/>
    </row>
    <row r="112" spans="1:11" ht="24" customHeight="1" outlineLevel="1" x14ac:dyDescent="0.3">
      <c r="A112" s="103" t="s">
        <v>88</v>
      </c>
      <c r="B112" s="104" t="s">
        <v>97</v>
      </c>
      <c r="C112" s="11" t="s">
        <v>12</v>
      </c>
      <c r="D112" s="3">
        <f t="shared" ref="D112" si="28">SUM(D113:D116)</f>
        <v>647.20000000000005</v>
      </c>
      <c r="E112" s="3">
        <f>SUM(E113:E116)</f>
        <v>573.29999999999995</v>
      </c>
      <c r="F112" s="8">
        <f>E112/D112*100</f>
        <v>88.581582200247212</v>
      </c>
      <c r="G112" s="81"/>
      <c r="H112" s="81"/>
      <c r="I112" s="87" t="s">
        <v>72</v>
      </c>
      <c r="J112" s="78"/>
      <c r="K112" s="81"/>
    </row>
    <row r="113" spans="1:11" ht="21.75" customHeight="1" outlineLevel="1" x14ac:dyDescent="0.3">
      <c r="A113" s="103"/>
      <c r="B113" s="105"/>
      <c r="C113" s="11" t="s">
        <v>0</v>
      </c>
      <c r="D113" s="6">
        <v>647.20000000000005</v>
      </c>
      <c r="E113" s="6">
        <v>573.29999999999995</v>
      </c>
      <c r="F113" s="8">
        <f>E113/D113*100</f>
        <v>88.581582200247212</v>
      </c>
      <c r="G113" s="81"/>
      <c r="H113" s="81"/>
      <c r="I113" s="87"/>
      <c r="J113" s="78"/>
      <c r="K113" s="81"/>
    </row>
    <row r="114" spans="1:11" ht="18" customHeight="1" outlineLevel="1" x14ac:dyDescent="0.3">
      <c r="A114" s="103"/>
      <c r="B114" s="105"/>
      <c r="C114" s="11" t="s">
        <v>1</v>
      </c>
      <c r="D114" s="6">
        <v>0</v>
      </c>
      <c r="E114" s="6">
        <v>0</v>
      </c>
      <c r="F114" s="11"/>
      <c r="G114" s="81"/>
      <c r="H114" s="81"/>
      <c r="I114" s="87"/>
      <c r="J114" s="78"/>
      <c r="K114" s="81"/>
    </row>
    <row r="115" spans="1:11" ht="20.25" customHeight="1" outlineLevel="1" x14ac:dyDescent="0.3">
      <c r="A115" s="103"/>
      <c r="B115" s="105"/>
      <c r="C115" s="11" t="s">
        <v>2</v>
      </c>
      <c r="D115" s="6">
        <v>0</v>
      </c>
      <c r="E115" s="6">
        <v>0</v>
      </c>
      <c r="F115" s="11"/>
      <c r="G115" s="81"/>
      <c r="H115" s="81"/>
      <c r="I115" s="87"/>
      <c r="J115" s="78"/>
      <c r="K115" s="81"/>
    </row>
    <row r="116" spans="1:11" ht="19.5" customHeight="1" outlineLevel="1" x14ac:dyDescent="0.3">
      <c r="A116" s="103"/>
      <c r="B116" s="106"/>
      <c r="C116" s="11" t="s">
        <v>3</v>
      </c>
      <c r="D116" s="20">
        <v>0</v>
      </c>
      <c r="E116" s="6">
        <v>0</v>
      </c>
      <c r="F116" s="11"/>
      <c r="G116" s="82"/>
      <c r="H116" s="82"/>
      <c r="I116" s="87"/>
      <c r="J116" s="79"/>
      <c r="K116" s="82"/>
    </row>
    <row r="117" spans="1:11" ht="23.25" customHeight="1" outlineLevel="1" x14ac:dyDescent="0.3">
      <c r="A117" s="100" t="s">
        <v>48</v>
      </c>
      <c r="B117" s="104" t="s">
        <v>50</v>
      </c>
      <c r="C117" s="10" t="s">
        <v>12</v>
      </c>
      <c r="D117" s="4">
        <f>D118+D119+D120+D121</f>
        <v>290814.3</v>
      </c>
      <c r="E117" s="4">
        <f>E118+E119+E120+E121</f>
        <v>186813.6</v>
      </c>
      <c r="F117" s="8">
        <f>E117/D117*100</f>
        <v>64.238106585542738</v>
      </c>
      <c r="G117" s="80"/>
      <c r="H117" s="34" t="s">
        <v>19</v>
      </c>
      <c r="I117" s="11">
        <f>COUNTA(I122:I129)</f>
        <v>2</v>
      </c>
      <c r="J117" s="75" t="s">
        <v>98</v>
      </c>
      <c r="K117" s="86"/>
    </row>
    <row r="118" spans="1:11" outlineLevel="1" x14ac:dyDescent="0.3">
      <c r="A118" s="101"/>
      <c r="B118" s="105"/>
      <c r="C118" s="10" t="s">
        <v>0</v>
      </c>
      <c r="D118" s="4">
        <f>D127</f>
        <v>2908.1</v>
      </c>
      <c r="E118" s="4">
        <f>E127</f>
        <v>1868.2</v>
      </c>
      <c r="F118" s="8">
        <f>E118/D118*100</f>
        <v>64.241257178226334</v>
      </c>
      <c r="G118" s="81"/>
      <c r="H118" s="33" t="s">
        <v>13</v>
      </c>
      <c r="I118" s="11">
        <f>COUNTIF(I122:I129,"да")</f>
        <v>2</v>
      </c>
      <c r="J118" s="75"/>
      <c r="K118" s="109"/>
    </row>
    <row r="119" spans="1:11" ht="18.75" customHeight="1" outlineLevel="1" x14ac:dyDescent="0.3">
      <c r="A119" s="101"/>
      <c r="B119" s="105"/>
      <c r="C119" s="10" t="s">
        <v>1</v>
      </c>
      <c r="D119" s="4">
        <f>D123</f>
        <v>287906.2</v>
      </c>
      <c r="E119" s="4">
        <f>E123</f>
        <v>184945.4</v>
      </c>
      <c r="F119" s="8">
        <f>E119/D119*100</f>
        <v>64.238074761849518</v>
      </c>
      <c r="G119" s="81"/>
      <c r="H119" s="33" t="s">
        <v>14</v>
      </c>
      <c r="I119" s="11">
        <f>COUNTIF(I122:I129,"частично")</f>
        <v>0</v>
      </c>
      <c r="J119" s="75"/>
      <c r="K119" s="109"/>
    </row>
    <row r="120" spans="1:11" outlineLevel="1" x14ac:dyDescent="0.3">
      <c r="A120" s="101"/>
      <c r="B120" s="105"/>
      <c r="C120" s="10" t="s">
        <v>2</v>
      </c>
      <c r="D120" s="4">
        <v>0</v>
      </c>
      <c r="E120" s="19">
        <v>0</v>
      </c>
      <c r="F120" s="8"/>
      <c r="G120" s="81"/>
      <c r="H120" s="33" t="s">
        <v>20</v>
      </c>
      <c r="I120" s="11">
        <f>COUNTIF(I122:I129,"нет")</f>
        <v>0</v>
      </c>
      <c r="J120" s="75"/>
      <c r="K120" s="109"/>
    </row>
    <row r="121" spans="1:11" ht="20.25" customHeight="1" outlineLevel="1" x14ac:dyDescent="0.3">
      <c r="A121" s="107"/>
      <c r="B121" s="106"/>
      <c r="C121" s="10" t="s">
        <v>3</v>
      </c>
      <c r="D121" s="5">
        <v>0</v>
      </c>
      <c r="E121" s="19">
        <v>0</v>
      </c>
      <c r="F121" s="8"/>
      <c r="G121" s="82"/>
      <c r="H121" s="33" t="s">
        <v>21</v>
      </c>
      <c r="I121" s="14">
        <f>I118/I117*100</f>
        <v>100</v>
      </c>
      <c r="J121" s="77"/>
      <c r="K121" s="110"/>
    </row>
    <row r="122" spans="1:11" ht="57.75" customHeight="1" outlineLevel="1" x14ac:dyDescent="0.3">
      <c r="A122" s="100" t="s">
        <v>51</v>
      </c>
      <c r="B122" s="104" t="s">
        <v>76</v>
      </c>
      <c r="C122" s="10" t="s">
        <v>12</v>
      </c>
      <c r="D122" s="3">
        <f>D123</f>
        <v>287906.2</v>
      </c>
      <c r="E122" s="3">
        <f>E123</f>
        <v>184945.4</v>
      </c>
      <c r="F122" s="8">
        <f>E122/D122*100</f>
        <v>64.238074761849518</v>
      </c>
      <c r="G122" s="80" t="s">
        <v>104</v>
      </c>
      <c r="H122" s="88" t="s">
        <v>105</v>
      </c>
      <c r="I122" s="87" t="s">
        <v>84</v>
      </c>
      <c r="J122" s="77" t="s">
        <v>4</v>
      </c>
      <c r="K122" s="80"/>
    </row>
    <row r="123" spans="1:11" ht="30.75" customHeight="1" outlineLevel="1" x14ac:dyDescent="0.3">
      <c r="A123" s="101"/>
      <c r="B123" s="105"/>
      <c r="C123" s="10" t="s">
        <v>1</v>
      </c>
      <c r="D123" s="6">
        <v>287906.2</v>
      </c>
      <c r="E123" s="15">
        <v>184945.4</v>
      </c>
      <c r="F123" s="8">
        <f>E123/D123*100</f>
        <v>64.238074761849518</v>
      </c>
      <c r="G123" s="81"/>
      <c r="H123" s="89"/>
      <c r="I123" s="87"/>
      <c r="J123" s="78"/>
      <c r="K123" s="81"/>
    </row>
    <row r="124" spans="1:11" ht="27.75" customHeight="1" outlineLevel="1" x14ac:dyDescent="0.3">
      <c r="A124" s="101"/>
      <c r="B124" s="105"/>
      <c r="C124" s="10" t="s">
        <v>2</v>
      </c>
      <c r="D124" s="6">
        <v>0</v>
      </c>
      <c r="E124" s="15">
        <v>0</v>
      </c>
      <c r="F124" s="8"/>
      <c r="G124" s="81"/>
      <c r="H124" s="89"/>
      <c r="I124" s="87"/>
      <c r="J124" s="78"/>
      <c r="K124" s="81"/>
    </row>
    <row r="125" spans="1:11" ht="23.25" customHeight="1" outlineLevel="1" x14ac:dyDescent="0.3">
      <c r="A125" s="107"/>
      <c r="B125" s="106"/>
      <c r="C125" s="10" t="s">
        <v>3</v>
      </c>
      <c r="D125" s="20">
        <v>0</v>
      </c>
      <c r="E125" s="15">
        <v>0</v>
      </c>
      <c r="F125" s="8"/>
      <c r="G125" s="81"/>
      <c r="H125" s="89"/>
      <c r="I125" s="87"/>
      <c r="J125" s="78"/>
      <c r="K125" s="81"/>
    </row>
    <row r="126" spans="1:11" ht="47.25" customHeight="1" x14ac:dyDescent="0.3">
      <c r="A126" s="100" t="s">
        <v>52</v>
      </c>
      <c r="B126" s="102" t="s">
        <v>53</v>
      </c>
      <c r="C126" s="10" t="s">
        <v>12</v>
      </c>
      <c r="D126" s="3">
        <f>D127</f>
        <v>2908.1</v>
      </c>
      <c r="E126" s="3">
        <f>E127</f>
        <v>1868.2</v>
      </c>
      <c r="F126" s="8">
        <f>E126/D126*100</f>
        <v>64.241257178226334</v>
      </c>
      <c r="G126" s="81"/>
      <c r="H126" s="89"/>
      <c r="I126" s="87" t="s">
        <v>84</v>
      </c>
      <c r="J126" s="78"/>
      <c r="K126" s="81"/>
    </row>
    <row r="127" spans="1:11" ht="34.5" customHeight="1" x14ac:dyDescent="0.3">
      <c r="A127" s="101"/>
      <c r="B127" s="102"/>
      <c r="C127" s="10" t="s">
        <v>0</v>
      </c>
      <c r="D127" s="6">
        <v>2908.1</v>
      </c>
      <c r="E127" s="15">
        <v>1868.2</v>
      </c>
      <c r="F127" s="8">
        <f>E127/D127*100</f>
        <v>64.241257178226334</v>
      </c>
      <c r="G127" s="81"/>
      <c r="H127" s="89"/>
      <c r="I127" s="87"/>
      <c r="J127" s="78"/>
      <c r="K127" s="81"/>
    </row>
    <row r="128" spans="1:11" ht="20.25" customHeight="1" x14ac:dyDescent="0.3">
      <c r="A128" s="101"/>
      <c r="B128" s="102"/>
      <c r="C128" s="10" t="s">
        <v>2</v>
      </c>
      <c r="D128" s="6">
        <v>0</v>
      </c>
      <c r="E128" s="15">
        <v>0</v>
      </c>
      <c r="F128" s="8"/>
      <c r="G128" s="81"/>
      <c r="H128" s="89"/>
      <c r="I128" s="87"/>
      <c r="J128" s="78"/>
      <c r="K128" s="81"/>
    </row>
    <row r="129" spans="1:11" ht="25.5" customHeight="1" x14ac:dyDescent="0.3">
      <c r="A129" s="107"/>
      <c r="B129" s="102"/>
      <c r="C129" s="12" t="s">
        <v>3</v>
      </c>
      <c r="D129" s="6">
        <v>0</v>
      </c>
      <c r="E129" s="16">
        <v>0</v>
      </c>
      <c r="F129" s="14"/>
      <c r="G129" s="82"/>
      <c r="H129" s="90"/>
      <c r="I129" s="87"/>
      <c r="J129" s="79"/>
      <c r="K129" s="82"/>
    </row>
    <row r="130" spans="1:11" ht="30" customHeight="1" collapsed="1" x14ac:dyDescent="0.3">
      <c r="A130" s="100" t="s">
        <v>29</v>
      </c>
      <c r="B130" s="108" t="s">
        <v>54</v>
      </c>
      <c r="C130" s="11" t="s">
        <v>12</v>
      </c>
      <c r="D130" s="4">
        <f>SUM(D131:D134)</f>
        <v>579875.6</v>
      </c>
      <c r="E130" s="4">
        <f>SUM(E131:E134)</f>
        <v>579895.80000000005</v>
      </c>
      <c r="F130" s="8">
        <f t="shared" ref="F130:F134" si="29">E130/D130*100</f>
        <v>100.00348350577264</v>
      </c>
      <c r="G130" s="76"/>
      <c r="H130" s="42" t="s">
        <v>19</v>
      </c>
      <c r="I130" s="43">
        <f>I135+I155</f>
        <v>4</v>
      </c>
      <c r="J130" s="78" t="s">
        <v>74</v>
      </c>
      <c r="K130" s="76"/>
    </row>
    <row r="131" spans="1:11" x14ac:dyDescent="0.3">
      <c r="A131" s="101"/>
      <c r="B131" s="108"/>
      <c r="C131" s="11" t="s">
        <v>0</v>
      </c>
      <c r="D131" s="4">
        <f>D136+D156</f>
        <v>91667.5</v>
      </c>
      <c r="E131" s="22">
        <f>E136+E156</f>
        <v>91667.5</v>
      </c>
      <c r="F131" s="8">
        <f t="shared" si="29"/>
        <v>100</v>
      </c>
      <c r="G131" s="76"/>
      <c r="H131" s="39" t="s">
        <v>13</v>
      </c>
      <c r="I131" s="43">
        <f t="shared" ref="I131:I133" si="30">I136+I156</f>
        <v>3</v>
      </c>
      <c r="J131" s="78"/>
      <c r="K131" s="76"/>
    </row>
    <row r="132" spans="1:11" x14ac:dyDescent="0.3">
      <c r="A132" s="101"/>
      <c r="B132" s="108"/>
      <c r="C132" s="11" t="s">
        <v>1</v>
      </c>
      <c r="D132" s="4">
        <f t="shared" ref="D132:D134" si="31">D137+D157</f>
        <v>58208.100000000006</v>
      </c>
      <c r="E132" s="22">
        <f>E137+E157</f>
        <v>57201.3</v>
      </c>
      <c r="F132" s="8">
        <f t="shared" si="29"/>
        <v>98.270343818128396</v>
      </c>
      <c r="G132" s="76"/>
      <c r="H132" s="39" t="s">
        <v>14</v>
      </c>
      <c r="I132" s="43">
        <f t="shared" si="30"/>
        <v>1</v>
      </c>
      <c r="J132" s="78"/>
      <c r="K132" s="76"/>
    </row>
    <row r="133" spans="1:11" x14ac:dyDescent="0.3">
      <c r="A133" s="101"/>
      <c r="B133" s="108"/>
      <c r="C133" s="11" t="s">
        <v>2</v>
      </c>
      <c r="D133" s="4">
        <f t="shared" si="31"/>
        <v>0</v>
      </c>
      <c r="E133" s="22">
        <f>E138+E158</f>
        <v>0</v>
      </c>
      <c r="F133" s="2"/>
      <c r="G133" s="76"/>
      <c r="H133" s="39" t="s">
        <v>20</v>
      </c>
      <c r="I133" s="43">
        <f t="shared" si="30"/>
        <v>0</v>
      </c>
      <c r="J133" s="78"/>
      <c r="K133" s="76"/>
    </row>
    <row r="134" spans="1:11" x14ac:dyDescent="0.3">
      <c r="A134" s="101"/>
      <c r="B134" s="108"/>
      <c r="C134" s="13" t="s">
        <v>3</v>
      </c>
      <c r="D134" s="4">
        <f t="shared" si="31"/>
        <v>430000</v>
      </c>
      <c r="E134" s="23">
        <f>E139+E159</f>
        <v>431027</v>
      </c>
      <c r="F134" s="8">
        <f t="shared" si="29"/>
        <v>100.23883720930233</v>
      </c>
      <c r="G134" s="86"/>
      <c r="H134" s="39" t="s">
        <v>21</v>
      </c>
      <c r="I134" s="45">
        <f>I131/I130*100</f>
        <v>75</v>
      </c>
      <c r="J134" s="79"/>
      <c r="K134" s="86"/>
    </row>
    <row r="135" spans="1:11" ht="33.75" customHeight="1" outlineLevel="1" x14ac:dyDescent="0.3">
      <c r="A135" s="100" t="s">
        <v>30</v>
      </c>
      <c r="B135" s="104" t="s">
        <v>55</v>
      </c>
      <c r="C135" s="11" t="s">
        <v>12</v>
      </c>
      <c r="D135" s="4">
        <f>D136+D137+D138+D139</f>
        <v>569688.80000000005</v>
      </c>
      <c r="E135" s="4">
        <f>SUM(E136:E139)</f>
        <v>570715.80000000005</v>
      </c>
      <c r="F135" s="8">
        <f t="shared" ref="F135:F139" si="32">E135/D135*100</f>
        <v>100.18027386179963</v>
      </c>
      <c r="G135" s="111"/>
      <c r="H135" s="34" t="s">
        <v>19</v>
      </c>
      <c r="I135" s="11">
        <f>COUNTA(I140:I154)</f>
        <v>3</v>
      </c>
      <c r="J135" s="77" t="s">
        <v>35</v>
      </c>
      <c r="K135" s="86"/>
    </row>
    <row r="136" spans="1:11" outlineLevel="1" x14ac:dyDescent="0.3">
      <c r="A136" s="101"/>
      <c r="B136" s="105"/>
      <c r="C136" s="11" t="s">
        <v>0</v>
      </c>
      <c r="D136" s="4">
        <f>D141+D146+D151</f>
        <v>91667.5</v>
      </c>
      <c r="E136" s="4">
        <f>E141+E146+E151</f>
        <v>91667.5</v>
      </c>
      <c r="F136" s="8">
        <f t="shared" si="32"/>
        <v>100</v>
      </c>
      <c r="G136" s="112"/>
      <c r="H136" s="33" t="s">
        <v>13</v>
      </c>
      <c r="I136" s="11">
        <f>COUNTIF(I140:I154,"да")</f>
        <v>3</v>
      </c>
      <c r="J136" s="78"/>
      <c r="K136" s="109"/>
    </row>
    <row r="137" spans="1:11" outlineLevel="1" x14ac:dyDescent="0.3">
      <c r="A137" s="101"/>
      <c r="B137" s="105"/>
      <c r="C137" s="11" t="s">
        <v>1</v>
      </c>
      <c r="D137" s="4">
        <f>D142+D147+D152</f>
        <v>48021.3</v>
      </c>
      <c r="E137" s="4">
        <f>E142+E147+E152</f>
        <v>48021.3</v>
      </c>
      <c r="F137" s="8">
        <f t="shared" si="32"/>
        <v>100</v>
      </c>
      <c r="G137" s="112"/>
      <c r="H137" s="33" t="s">
        <v>14</v>
      </c>
      <c r="I137" s="11">
        <f>COUNTIF(I140:I154,"частично")</f>
        <v>0</v>
      </c>
      <c r="J137" s="78"/>
      <c r="K137" s="109"/>
    </row>
    <row r="138" spans="1:11" outlineLevel="1" x14ac:dyDescent="0.3">
      <c r="A138" s="101"/>
      <c r="B138" s="105"/>
      <c r="C138" s="11" t="s">
        <v>2</v>
      </c>
      <c r="D138" s="4">
        <f t="shared" ref="D138:D139" si="33">D143+D148+D153</f>
        <v>0</v>
      </c>
      <c r="E138" s="4">
        <v>0</v>
      </c>
      <c r="F138" s="8"/>
      <c r="G138" s="112"/>
      <c r="H138" s="33" t="s">
        <v>20</v>
      </c>
      <c r="I138" s="11">
        <f>COUNTIF(I140:I154,"нет")</f>
        <v>0</v>
      </c>
      <c r="J138" s="78"/>
      <c r="K138" s="109"/>
    </row>
    <row r="139" spans="1:11" ht="35.25" customHeight="1" outlineLevel="1" x14ac:dyDescent="0.3">
      <c r="A139" s="107"/>
      <c r="B139" s="106"/>
      <c r="C139" s="11" t="s">
        <v>3</v>
      </c>
      <c r="D139" s="4">
        <f t="shared" si="33"/>
        <v>430000</v>
      </c>
      <c r="E139" s="4">
        <f>E144</f>
        <v>431027</v>
      </c>
      <c r="F139" s="8">
        <f t="shared" si="32"/>
        <v>100.23883720930233</v>
      </c>
      <c r="G139" s="113"/>
      <c r="H139" s="33" t="s">
        <v>21</v>
      </c>
      <c r="I139" s="14">
        <f>I136/I135*100</f>
        <v>100</v>
      </c>
      <c r="J139" s="79"/>
      <c r="K139" s="110"/>
    </row>
    <row r="140" spans="1:11" ht="26.25" customHeight="1" outlineLevel="1" x14ac:dyDescent="0.3">
      <c r="A140" s="100" t="s">
        <v>31</v>
      </c>
      <c r="B140" s="104" t="s">
        <v>56</v>
      </c>
      <c r="C140" s="11" t="s">
        <v>12</v>
      </c>
      <c r="D140" s="4">
        <f>D141+D142+D143+D144</f>
        <v>566257</v>
      </c>
      <c r="E140" s="4">
        <f>E141+E142+E143+E144</f>
        <v>567284</v>
      </c>
      <c r="F140" s="8">
        <f>E140/D140*100</f>
        <v>100.18136641136446</v>
      </c>
      <c r="G140" s="80" t="s">
        <v>112</v>
      </c>
      <c r="H140" s="80" t="s">
        <v>112</v>
      </c>
      <c r="I140" s="83" t="s">
        <v>84</v>
      </c>
      <c r="J140" s="77" t="s">
        <v>35</v>
      </c>
      <c r="K140" s="86"/>
    </row>
    <row r="141" spans="1:11" outlineLevel="1" x14ac:dyDescent="0.3">
      <c r="A141" s="101"/>
      <c r="B141" s="105"/>
      <c r="C141" s="11" t="s">
        <v>0</v>
      </c>
      <c r="D141" s="6">
        <v>88235.7</v>
      </c>
      <c r="E141" s="6">
        <v>88235.7</v>
      </c>
      <c r="F141" s="8">
        <f t="shared" ref="F141:F142" si="34">E141/D141*100</f>
        <v>100</v>
      </c>
      <c r="G141" s="81"/>
      <c r="H141" s="81"/>
      <c r="I141" s="84"/>
      <c r="J141" s="78"/>
      <c r="K141" s="109"/>
    </row>
    <row r="142" spans="1:11" outlineLevel="1" x14ac:dyDescent="0.3">
      <c r="A142" s="101"/>
      <c r="B142" s="105"/>
      <c r="C142" s="11" t="s">
        <v>1</v>
      </c>
      <c r="D142" s="6">
        <v>48021.3</v>
      </c>
      <c r="E142" s="6">
        <v>48021.3</v>
      </c>
      <c r="F142" s="8">
        <f t="shared" si="34"/>
        <v>100</v>
      </c>
      <c r="G142" s="81"/>
      <c r="H142" s="81"/>
      <c r="I142" s="84"/>
      <c r="J142" s="78"/>
      <c r="K142" s="109"/>
    </row>
    <row r="143" spans="1:11" outlineLevel="1" x14ac:dyDescent="0.3">
      <c r="A143" s="101"/>
      <c r="B143" s="105"/>
      <c r="C143" s="11" t="s">
        <v>2</v>
      </c>
      <c r="D143" s="6">
        <v>0</v>
      </c>
      <c r="E143" s="6">
        <v>0</v>
      </c>
      <c r="F143" s="8"/>
      <c r="G143" s="81"/>
      <c r="H143" s="81"/>
      <c r="I143" s="84"/>
      <c r="J143" s="78"/>
      <c r="K143" s="109"/>
    </row>
    <row r="144" spans="1:11" ht="24" customHeight="1" outlineLevel="1" x14ac:dyDescent="0.3">
      <c r="A144" s="107"/>
      <c r="B144" s="106"/>
      <c r="C144" s="11" t="s">
        <v>3</v>
      </c>
      <c r="D144" s="6">
        <v>430000</v>
      </c>
      <c r="E144" s="6">
        <v>431027</v>
      </c>
      <c r="F144" s="8">
        <f>E144/D144*100</f>
        <v>100.23883720930233</v>
      </c>
      <c r="G144" s="82"/>
      <c r="H144" s="82"/>
      <c r="I144" s="85"/>
      <c r="J144" s="79"/>
      <c r="K144" s="110"/>
    </row>
    <row r="145" spans="1:11" x14ac:dyDescent="0.3">
      <c r="A145" s="100" t="s">
        <v>32</v>
      </c>
      <c r="B145" s="104" t="s">
        <v>57</v>
      </c>
      <c r="C145" s="11" t="s">
        <v>12</v>
      </c>
      <c r="D145" s="4">
        <f>D146+D147+D148+D149</f>
        <v>3167.1</v>
      </c>
      <c r="E145" s="4">
        <f>E146+E147+E148+E149</f>
        <v>3167.1</v>
      </c>
      <c r="F145" s="8">
        <f>E145/D145*100</f>
        <v>100</v>
      </c>
      <c r="G145" s="80" t="s">
        <v>113</v>
      </c>
      <c r="H145" s="80" t="s">
        <v>114</v>
      </c>
      <c r="I145" s="83" t="s">
        <v>84</v>
      </c>
      <c r="J145" s="77" t="s">
        <v>35</v>
      </c>
      <c r="K145" s="86"/>
    </row>
    <row r="146" spans="1:11" x14ac:dyDescent="0.3">
      <c r="A146" s="101"/>
      <c r="B146" s="105"/>
      <c r="C146" s="11" t="s">
        <v>0</v>
      </c>
      <c r="D146" s="6">
        <v>3167.1</v>
      </c>
      <c r="E146" s="6">
        <v>3167.1</v>
      </c>
      <c r="F146" s="8">
        <f>E146/D146*100</f>
        <v>100</v>
      </c>
      <c r="G146" s="81"/>
      <c r="H146" s="81"/>
      <c r="I146" s="84"/>
      <c r="J146" s="78"/>
      <c r="K146" s="109"/>
    </row>
    <row r="147" spans="1:11" x14ac:dyDescent="0.3">
      <c r="A147" s="101"/>
      <c r="B147" s="105"/>
      <c r="C147" s="11" t="s">
        <v>1</v>
      </c>
      <c r="D147" s="6">
        <v>0</v>
      </c>
      <c r="E147" s="6">
        <v>0</v>
      </c>
      <c r="F147" s="8"/>
      <c r="G147" s="81"/>
      <c r="H147" s="81"/>
      <c r="I147" s="84"/>
      <c r="J147" s="78"/>
      <c r="K147" s="109"/>
    </row>
    <row r="148" spans="1:11" x14ac:dyDescent="0.3">
      <c r="A148" s="101"/>
      <c r="B148" s="105"/>
      <c r="C148" s="11" t="s">
        <v>2</v>
      </c>
      <c r="D148" s="6">
        <v>0</v>
      </c>
      <c r="E148" s="6">
        <v>0</v>
      </c>
      <c r="F148" s="8"/>
      <c r="G148" s="81"/>
      <c r="H148" s="81"/>
      <c r="I148" s="84"/>
      <c r="J148" s="78"/>
      <c r="K148" s="109"/>
    </row>
    <row r="149" spans="1:11" x14ac:dyDescent="0.3">
      <c r="A149" s="107"/>
      <c r="B149" s="106"/>
      <c r="C149" s="11" t="s">
        <v>3</v>
      </c>
      <c r="D149" s="6">
        <v>0</v>
      </c>
      <c r="E149" s="6">
        <v>0</v>
      </c>
      <c r="F149" s="8"/>
      <c r="G149" s="82"/>
      <c r="H149" s="82"/>
      <c r="I149" s="85"/>
      <c r="J149" s="79"/>
      <c r="K149" s="110"/>
    </row>
    <row r="150" spans="1:11" ht="46.5" customHeight="1" x14ac:dyDescent="0.3">
      <c r="A150" s="100" t="s">
        <v>33</v>
      </c>
      <c r="B150" s="104" t="s">
        <v>58</v>
      </c>
      <c r="C150" s="11" t="s">
        <v>12</v>
      </c>
      <c r="D150" s="4">
        <f>D151+D152+D153+D154</f>
        <v>264.7</v>
      </c>
      <c r="E150" s="4">
        <f>E151+E152+E153+E154</f>
        <v>264.7</v>
      </c>
      <c r="F150" s="8">
        <f>E150/D150*100</f>
        <v>100</v>
      </c>
      <c r="G150" s="80" t="s">
        <v>73</v>
      </c>
      <c r="H150" s="80" t="s">
        <v>85</v>
      </c>
      <c r="I150" s="83" t="s">
        <v>84</v>
      </c>
      <c r="J150" s="77" t="s">
        <v>35</v>
      </c>
      <c r="K150" s="80"/>
    </row>
    <row r="151" spans="1:11" ht="34.5" customHeight="1" x14ac:dyDescent="0.3">
      <c r="A151" s="101"/>
      <c r="B151" s="105"/>
      <c r="C151" s="11" t="s">
        <v>0</v>
      </c>
      <c r="D151" s="6">
        <v>264.7</v>
      </c>
      <c r="E151" s="6">
        <v>264.7</v>
      </c>
      <c r="F151" s="8">
        <f>E151/D151*100</f>
        <v>100</v>
      </c>
      <c r="G151" s="81"/>
      <c r="H151" s="81"/>
      <c r="I151" s="84"/>
      <c r="J151" s="78"/>
      <c r="K151" s="81"/>
    </row>
    <row r="152" spans="1:11" x14ac:dyDescent="0.3">
      <c r="A152" s="101"/>
      <c r="B152" s="105"/>
      <c r="C152" s="11" t="s">
        <v>1</v>
      </c>
      <c r="D152" s="6">
        <v>0</v>
      </c>
      <c r="E152" s="6">
        <v>0</v>
      </c>
      <c r="F152" s="8"/>
      <c r="G152" s="81"/>
      <c r="H152" s="81"/>
      <c r="I152" s="84"/>
      <c r="J152" s="78"/>
      <c r="K152" s="81"/>
    </row>
    <row r="153" spans="1:11" x14ac:dyDescent="0.3">
      <c r="A153" s="101"/>
      <c r="B153" s="105"/>
      <c r="C153" s="11" t="s">
        <v>2</v>
      </c>
      <c r="D153" s="6">
        <v>0</v>
      </c>
      <c r="E153" s="6">
        <v>0</v>
      </c>
      <c r="F153" s="8"/>
      <c r="G153" s="81"/>
      <c r="H153" s="81"/>
      <c r="I153" s="84"/>
      <c r="J153" s="78"/>
      <c r="K153" s="81"/>
    </row>
    <row r="154" spans="1:11" ht="25.5" customHeight="1" x14ac:dyDescent="0.3">
      <c r="A154" s="107"/>
      <c r="B154" s="106"/>
      <c r="C154" s="11" t="s">
        <v>3</v>
      </c>
      <c r="D154" s="6">
        <v>0</v>
      </c>
      <c r="E154" s="6">
        <v>0</v>
      </c>
      <c r="F154" s="8"/>
      <c r="G154" s="82"/>
      <c r="H154" s="82"/>
      <c r="I154" s="85"/>
      <c r="J154" s="79"/>
      <c r="K154" s="82"/>
    </row>
    <row r="155" spans="1:11" x14ac:dyDescent="0.3">
      <c r="A155" s="100" t="s">
        <v>59</v>
      </c>
      <c r="B155" s="104" t="s">
        <v>60</v>
      </c>
      <c r="C155" s="11" t="s">
        <v>12</v>
      </c>
      <c r="D155" s="4">
        <f>D156+D157+D158+D159</f>
        <v>10186.799999999999</v>
      </c>
      <c r="E155" s="4">
        <f>E156+E157+E158+E159</f>
        <v>9180</v>
      </c>
      <c r="F155" s="8">
        <f>E155/D155*100</f>
        <v>90.11662151018966</v>
      </c>
      <c r="G155" s="111"/>
      <c r="H155" s="34" t="s">
        <v>19</v>
      </c>
      <c r="I155" s="11">
        <f>COUNTA(I160)</f>
        <v>1</v>
      </c>
      <c r="J155" s="77" t="s">
        <v>36</v>
      </c>
      <c r="K155" s="86"/>
    </row>
    <row r="156" spans="1:11" x14ac:dyDescent="0.3">
      <c r="A156" s="101"/>
      <c r="B156" s="105"/>
      <c r="C156" s="11" t="s">
        <v>0</v>
      </c>
      <c r="D156" s="4">
        <f>D161</f>
        <v>0</v>
      </c>
      <c r="E156" s="4">
        <f>E161</f>
        <v>0</v>
      </c>
      <c r="F156" s="7"/>
      <c r="G156" s="112"/>
      <c r="H156" s="33" t="s">
        <v>13</v>
      </c>
      <c r="I156" s="11">
        <f>COUNTIF(I160,"да")</f>
        <v>0</v>
      </c>
      <c r="J156" s="78"/>
      <c r="K156" s="109"/>
    </row>
    <row r="157" spans="1:11" x14ac:dyDescent="0.3">
      <c r="A157" s="101"/>
      <c r="B157" s="105"/>
      <c r="C157" s="11" t="s">
        <v>1</v>
      </c>
      <c r="D157" s="4">
        <f>D162</f>
        <v>10186.799999999999</v>
      </c>
      <c r="E157" s="4">
        <f>E162</f>
        <v>9180</v>
      </c>
      <c r="F157" s="8">
        <f>E157/D157*100</f>
        <v>90.11662151018966</v>
      </c>
      <c r="G157" s="112"/>
      <c r="H157" s="33" t="s">
        <v>14</v>
      </c>
      <c r="I157" s="11">
        <f>COUNTIF(I160,"частично")</f>
        <v>1</v>
      </c>
      <c r="J157" s="78"/>
      <c r="K157" s="109"/>
    </row>
    <row r="158" spans="1:11" x14ac:dyDescent="0.3">
      <c r="A158" s="101"/>
      <c r="B158" s="105"/>
      <c r="C158" s="11" t="s">
        <v>2</v>
      </c>
      <c r="D158" s="4">
        <f t="shared" ref="D158:E159" si="35">D163</f>
        <v>0</v>
      </c>
      <c r="E158" s="4">
        <f t="shared" si="35"/>
        <v>0</v>
      </c>
      <c r="F158" s="7"/>
      <c r="G158" s="112"/>
      <c r="H158" s="33" t="s">
        <v>20</v>
      </c>
      <c r="I158" s="11">
        <f>COUNTIF(I160,"нет")</f>
        <v>0</v>
      </c>
      <c r="J158" s="78"/>
      <c r="K158" s="109"/>
    </row>
    <row r="159" spans="1:11" ht="18.75" customHeight="1" x14ac:dyDescent="0.3">
      <c r="A159" s="107"/>
      <c r="B159" s="106"/>
      <c r="C159" s="11" t="s">
        <v>3</v>
      </c>
      <c r="D159" s="4">
        <f t="shared" si="35"/>
        <v>0</v>
      </c>
      <c r="E159" s="4">
        <f t="shared" si="35"/>
        <v>0</v>
      </c>
      <c r="F159" s="7"/>
      <c r="G159" s="113"/>
      <c r="H159" s="33" t="s">
        <v>21</v>
      </c>
      <c r="I159" s="8">
        <f>I156/I155*100</f>
        <v>0</v>
      </c>
      <c r="J159" s="79"/>
      <c r="K159" s="110"/>
    </row>
    <row r="160" spans="1:11" x14ac:dyDescent="0.3">
      <c r="A160" s="100" t="s">
        <v>61</v>
      </c>
      <c r="B160" s="104" t="s">
        <v>62</v>
      </c>
      <c r="C160" s="11" t="s">
        <v>12</v>
      </c>
      <c r="D160" s="4">
        <f>D161+D162+D163+D164</f>
        <v>10186.799999999999</v>
      </c>
      <c r="E160" s="4">
        <f>SUM(E161:E164)</f>
        <v>9180</v>
      </c>
      <c r="F160" s="8">
        <f>E160/D160*100</f>
        <v>90.11662151018966</v>
      </c>
      <c r="G160" s="80" t="s">
        <v>116</v>
      </c>
      <c r="H160" s="80" t="s">
        <v>115</v>
      </c>
      <c r="I160" s="83" t="s">
        <v>72</v>
      </c>
      <c r="J160" s="77" t="s">
        <v>36</v>
      </c>
      <c r="K160" s="80" t="s">
        <v>75</v>
      </c>
    </row>
    <row r="161" spans="1:11" ht="28.5" customHeight="1" x14ac:dyDescent="0.3">
      <c r="A161" s="101"/>
      <c r="B161" s="105"/>
      <c r="C161" s="11" t="s">
        <v>0</v>
      </c>
      <c r="D161" s="6">
        <v>0</v>
      </c>
      <c r="E161" s="9">
        <v>0</v>
      </c>
      <c r="F161" s="7"/>
      <c r="G161" s="81"/>
      <c r="H161" s="81"/>
      <c r="I161" s="84"/>
      <c r="J161" s="78"/>
      <c r="K161" s="81"/>
    </row>
    <row r="162" spans="1:11" ht="32.25" customHeight="1" x14ac:dyDescent="0.3">
      <c r="A162" s="101"/>
      <c r="B162" s="105"/>
      <c r="C162" s="11" t="s">
        <v>1</v>
      </c>
      <c r="D162" s="6">
        <v>10186.799999999999</v>
      </c>
      <c r="E162" s="6">
        <v>9180</v>
      </c>
      <c r="F162" s="8">
        <f>E162/D162*100</f>
        <v>90.11662151018966</v>
      </c>
      <c r="G162" s="81"/>
      <c r="H162" s="81"/>
      <c r="I162" s="84"/>
      <c r="J162" s="78"/>
      <c r="K162" s="81"/>
    </row>
    <row r="163" spans="1:11" x14ac:dyDescent="0.3">
      <c r="A163" s="101"/>
      <c r="B163" s="105"/>
      <c r="C163" s="11" t="s">
        <v>2</v>
      </c>
      <c r="D163" s="6">
        <v>0</v>
      </c>
      <c r="E163" s="9">
        <v>0</v>
      </c>
      <c r="F163" s="7"/>
      <c r="G163" s="81"/>
      <c r="H163" s="81"/>
      <c r="I163" s="84"/>
      <c r="J163" s="78"/>
      <c r="K163" s="81"/>
    </row>
    <row r="164" spans="1:11" ht="26.25" customHeight="1" x14ac:dyDescent="0.3">
      <c r="A164" s="107"/>
      <c r="B164" s="106"/>
      <c r="C164" s="11" t="s">
        <v>3</v>
      </c>
      <c r="D164" s="6">
        <v>0</v>
      </c>
      <c r="E164" s="9">
        <v>0</v>
      </c>
      <c r="F164" s="7"/>
      <c r="G164" s="82"/>
      <c r="H164" s="82"/>
      <c r="I164" s="85"/>
      <c r="J164" s="79"/>
      <c r="K164" s="82"/>
    </row>
    <row r="165" spans="1:11" x14ac:dyDescent="0.3">
      <c r="A165" s="103" t="s">
        <v>63</v>
      </c>
      <c r="B165" s="108" t="s">
        <v>64</v>
      </c>
      <c r="C165" s="11" t="s">
        <v>12</v>
      </c>
      <c r="D165" s="4">
        <f>D166+D167+D168+D169</f>
        <v>6151</v>
      </c>
      <c r="E165" s="4">
        <f>SUM(E166:E169)</f>
        <v>3570</v>
      </c>
      <c r="F165" s="8">
        <f>E165/D165*100</f>
        <v>58.039343196228252</v>
      </c>
      <c r="G165" s="76"/>
      <c r="H165" s="39" t="s">
        <v>19</v>
      </c>
      <c r="I165" s="43">
        <f>I170</f>
        <v>1</v>
      </c>
      <c r="J165" s="77" t="s">
        <v>4</v>
      </c>
      <c r="K165" s="76"/>
    </row>
    <row r="166" spans="1:11" x14ac:dyDescent="0.3">
      <c r="A166" s="103"/>
      <c r="B166" s="108"/>
      <c r="C166" s="11" t="s">
        <v>0</v>
      </c>
      <c r="D166" s="4">
        <f>D171</f>
        <v>6151</v>
      </c>
      <c r="E166" s="22">
        <f>E171</f>
        <v>3570</v>
      </c>
      <c r="F166" s="8">
        <f t="shared" ref="F166" si="36">E166/D166*100</f>
        <v>58.039343196228252</v>
      </c>
      <c r="G166" s="76"/>
      <c r="H166" s="39" t="s">
        <v>13</v>
      </c>
      <c r="I166" s="43">
        <f t="shared" ref="I166:I168" si="37">I171</f>
        <v>0</v>
      </c>
      <c r="J166" s="78"/>
      <c r="K166" s="76"/>
    </row>
    <row r="167" spans="1:11" x14ac:dyDescent="0.3">
      <c r="A167" s="103"/>
      <c r="B167" s="108"/>
      <c r="C167" s="11" t="s">
        <v>1</v>
      </c>
      <c r="D167" s="4">
        <v>0</v>
      </c>
      <c r="E167" s="4">
        <v>0</v>
      </c>
      <c r="F167" s="7"/>
      <c r="G167" s="76"/>
      <c r="H167" s="39" t="s">
        <v>14</v>
      </c>
      <c r="I167" s="43">
        <f t="shared" si="37"/>
        <v>1</v>
      </c>
      <c r="J167" s="78"/>
      <c r="K167" s="76"/>
    </row>
    <row r="168" spans="1:11" x14ac:dyDescent="0.3">
      <c r="A168" s="103"/>
      <c r="B168" s="108"/>
      <c r="C168" s="11" t="s">
        <v>2</v>
      </c>
      <c r="D168" s="4">
        <v>0</v>
      </c>
      <c r="E168" s="4">
        <v>0</v>
      </c>
      <c r="F168" s="7"/>
      <c r="G168" s="76"/>
      <c r="H168" s="39" t="s">
        <v>20</v>
      </c>
      <c r="I168" s="43">
        <f t="shared" si="37"/>
        <v>0</v>
      </c>
      <c r="J168" s="78"/>
      <c r="K168" s="76"/>
    </row>
    <row r="169" spans="1:11" x14ac:dyDescent="0.3">
      <c r="A169" s="103"/>
      <c r="B169" s="108"/>
      <c r="C169" s="11" t="s">
        <v>3</v>
      </c>
      <c r="D169" s="4">
        <v>0</v>
      </c>
      <c r="E169" s="4">
        <v>0</v>
      </c>
      <c r="F169" s="7"/>
      <c r="G169" s="76"/>
      <c r="H169" s="39" t="s">
        <v>21</v>
      </c>
      <c r="I169" s="44">
        <f>I166/I165*100</f>
        <v>0</v>
      </c>
      <c r="J169" s="79"/>
      <c r="K169" s="76"/>
    </row>
    <row r="170" spans="1:11" x14ac:dyDescent="0.3">
      <c r="A170" s="100" t="s">
        <v>65</v>
      </c>
      <c r="B170" s="104" t="s">
        <v>66</v>
      </c>
      <c r="C170" s="11" t="s">
        <v>12</v>
      </c>
      <c r="D170" s="4">
        <f>D171+D172+D173+D174</f>
        <v>6151</v>
      </c>
      <c r="E170" s="24">
        <f>SUM(E171:E174)</f>
        <v>3570</v>
      </c>
      <c r="F170" s="8">
        <f t="shared" ref="F170:F171" si="38">E170/D170*100</f>
        <v>58.039343196228252</v>
      </c>
      <c r="G170" s="111"/>
      <c r="H170" s="34" t="s">
        <v>19</v>
      </c>
      <c r="I170" s="11">
        <f>COUNTA(I175)</f>
        <v>1</v>
      </c>
      <c r="J170" s="77" t="s">
        <v>4</v>
      </c>
      <c r="K170" s="86"/>
    </row>
    <row r="171" spans="1:11" x14ac:dyDescent="0.3">
      <c r="A171" s="101"/>
      <c r="B171" s="105"/>
      <c r="C171" s="11" t="s">
        <v>0</v>
      </c>
      <c r="D171" s="4">
        <f>D176</f>
        <v>6151</v>
      </c>
      <c r="E171" s="22">
        <f>E176</f>
        <v>3570</v>
      </c>
      <c r="F171" s="8">
        <f t="shared" si="38"/>
        <v>58.039343196228252</v>
      </c>
      <c r="G171" s="112"/>
      <c r="H171" s="33" t="s">
        <v>13</v>
      </c>
      <c r="I171" s="11">
        <f>COUNTIF(I175,"да")</f>
        <v>0</v>
      </c>
      <c r="J171" s="78"/>
      <c r="K171" s="109"/>
    </row>
    <row r="172" spans="1:11" x14ac:dyDescent="0.3">
      <c r="A172" s="101"/>
      <c r="B172" s="105"/>
      <c r="C172" s="11" t="s">
        <v>1</v>
      </c>
      <c r="D172" s="4">
        <v>0</v>
      </c>
      <c r="E172" s="4">
        <v>0</v>
      </c>
      <c r="F172" s="7"/>
      <c r="G172" s="112"/>
      <c r="H172" s="33" t="s">
        <v>14</v>
      </c>
      <c r="I172" s="11">
        <f>COUNTIF(I175,"частично")</f>
        <v>1</v>
      </c>
      <c r="J172" s="78"/>
      <c r="K172" s="109"/>
    </row>
    <row r="173" spans="1:11" x14ac:dyDescent="0.3">
      <c r="A173" s="101"/>
      <c r="B173" s="105"/>
      <c r="C173" s="11" t="s">
        <v>2</v>
      </c>
      <c r="D173" s="4">
        <v>0</v>
      </c>
      <c r="E173" s="4">
        <v>0</v>
      </c>
      <c r="F173" s="7"/>
      <c r="G173" s="112"/>
      <c r="H173" s="33" t="s">
        <v>20</v>
      </c>
      <c r="I173" s="11">
        <f>COUNTIF(I175,"нет")</f>
        <v>0</v>
      </c>
      <c r="J173" s="78"/>
      <c r="K173" s="109"/>
    </row>
    <row r="174" spans="1:11" x14ac:dyDescent="0.3">
      <c r="A174" s="107"/>
      <c r="B174" s="106"/>
      <c r="C174" s="11" t="s">
        <v>3</v>
      </c>
      <c r="D174" s="4">
        <v>0</v>
      </c>
      <c r="E174" s="4">
        <v>0</v>
      </c>
      <c r="F174" s="7"/>
      <c r="G174" s="113"/>
      <c r="H174" s="33" t="s">
        <v>21</v>
      </c>
      <c r="I174" s="8">
        <f>I171/I170*100</f>
        <v>0</v>
      </c>
      <c r="J174" s="79"/>
      <c r="K174" s="110"/>
    </row>
    <row r="175" spans="1:11" x14ac:dyDescent="0.3">
      <c r="A175" s="100" t="s">
        <v>67</v>
      </c>
      <c r="B175" s="104" t="s">
        <v>68</v>
      </c>
      <c r="C175" s="11" t="s">
        <v>12</v>
      </c>
      <c r="D175" s="4">
        <f>D176+D177+D178+D179</f>
        <v>6151</v>
      </c>
      <c r="E175" s="24">
        <f>SUM(E176:E179)</f>
        <v>3570</v>
      </c>
      <c r="F175" s="8">
        <f t="shared" ref="F175:F176" si="39">E175/D175*100</f>
        <v>58.039343196228252</v>
      </c>
      <c r="G175" s="80" t="s">
        <v>108</v>
      </c>
      <c r="H175" s="88" t="s">
        <v>110</v>
      </c>
      <c r="I175" s="83" t="s">
        <v>72</v>
      </c>
      <c r="J175" s="77" t="s">
        <v>4</v>
      </c>
      <c r="K175" s="80" t="s">
        <v>111</v>
      </c>
    </row>
    <row r="176" spans="1:11" ht="33" customHeight="1" x14ac:dyDescent="0.3">
      <c r="A176" s="101"/>
      <c r="B176" s="105"/>
      <c r="C176" s="11" t="s">
        <v>0</v>
      </c>
      <c r="D176" s="6">
        <v>6151</v>
      </c>
      <c r="E176" s="36">
        <v>3570</v>
      </c>
      <c r="F176" s="8">
        <f t="shared" si="39"/>
        <v>58.039343196228252</v>
      </c>
      <c r="G176" s="81"/>
      <c r="H176" s="89"/>
      <c r="I176" s="84"/>
      <c r="J176" s="78"/>
      <c r="K176" s="81"/>
    </row>
    <row r="177" spans="1:11" ht="32.25" customHeight="1" x14ac:dyDescent="0.3">
      <c r="A177" s="101"/>
      <c r="B177" s="105"/>
      <c r="C177" s="11" t="s">
        <v>1</v>
      </c>
      <c r="D177" s="6">
        <v>0</v>
      </c>
      <c r="E177" s="6">
        <v>0</v>
      </c>
      <c r="F177" s="7"/>
      <c r="G177" s="81"/>
      <c r="H177" s="89"/>
      <c r="I177" s="84"/>
      <c r="J177" s="78"/>
      <c r="K177" s="81"/>
    </row>
    <row r="178" spans="1:11" ht="30" customHeight="1" x14ac:dyDescent="0.3">
      <c r="A178" s="101"/>
      <c r="B178" s="105"/>
      <c r="C178" s="11" t="s">
        <v>2</v>
      </c>
      <c r="D178" s="6">
        <v>0</v>
      </c>
      <c r="E178" s="6">
        <v>0</v>
      </c>
      <c r="F178" s="7"/>
      <c r="G178" s="81"/>
      <c r="H178" s="89"/>
      <c r="I178" s="84"/>
      <c r="J178" s="78"/>
      <c r="K178" s="81"/>
    </row>
    <row r="179" spans="1:11" ht="55.5" customHeight="1" x14ac:dyDescent="0.3">
      <c r="A179" s="107"/>
      <c r="B179" s="106"/>
      <c r="C179" s="11" t="s">
        <v>3</v>
      </c>
      <c r="D179" s="6">
        <v>0</v>
      </c>
      <c r="E179" s="6">
        <v>0</v>
      </c>
      <c r="F179" s="7"/>
      <c r="G179" s="82"/>
      <c r="H179" s="90"/>
      <c r="I179" s="85"/>
      <c r="J179" s="79"/>
      <c r="K179" s="82"/>
    </row>
  </sheetData>
  <mergeCells count="212">
    <mergeCell ref="K150:K154"/>
    <mergeCell ref="J135:J139"/>
    <mergeCell ref="K145:K149"/>
    <mergeCell ref="I140:I144"/>
    <mergeCell ref="K140:K144"/>
    <mergeCell ref="K117:K121"/>
    <mergeCell ref="K122:K129"/>
    <mergeCell ref="H122:H129"/>
    <mergeCell ref="A126:A129"/>
    <mergeCell ref="J122:J129"/>
    <mergeCell ref="I122:I125"/>
    <mergeCell ref="I126:I129"/>
    <mergeCell ref="G117:G121"/>
    <mergeCell ref="B126:B129"/>
    <mergeCell ref="A140:A144"/>
    <mergeCell ref="B140:B144"/>
    <mergeCell ref="G140:G144"/>
    <mergeCell ref="H140:H144"/>
    <mergeCell ref="A130:A134"/>
    <mergeCell ref="B130:B134"/>
    <mergeCell ref="G130:G134"/>
    <mergeCell ref="A122:A125"/>
    <mergeCell ref="B122:B125"/>
    <mergeCell ref="A117:A121"/>
    <mergeCell ref="B117:B121"/>
    <mergeCell ref="G122:G129"/>
    <mergeCell ref="A160:A164"/>
    <mergeCell ref="H145:H149"/>
    <mergeCell ref="I145:I149"/>
    <mergeCell ref="J145:J149"/>
    <mergeCell ref="A155:A159"/>
    <mergeCell ref="B155:B159"/>
    <mergeCell ref="G155:G159"/>
    <mergeCell ref="J155:J159"/>
    <mergeCell ref="J140:J144"/>
    <mergeCell ref="B150:B154"/>
    <mergeCell ref="G150:G154"/>
    <mergeCell ref="H150:H154"/>
    <mergeCell ref="I150:I154"/>
    <mergeCell ref="J150:J154"/>
    <mergeCell ref="A145:A149"/>
    <mergeCell ref="B145:B149"/>
    <mergeCell ref="G145:G149"/>
    <mergeCell ref="B160:B164"/>
    <mergeCell ref="G160:G164"/>
    <mergeCell ref="H160:H164"/>
    <mergeCell ref="I160:I164"/>
    <mergeCell ref="J160:J164"/>
    <mergeCell ref="K175:K179"/>
    <mergeCell ref="A165:A169"/>
    <mergeCell ref="B165:B169"/>
    <mergeCell ref="G165:G169"/>
    <mergeCell ref="J165:J169"/>
    <mergeCell ref="K165:K169"/>
    <mergeCell ref="A170:A174"/>
    <mergeCell ref="B170:B174"/>
    <mergeCell ref="G170:G174"/>
    <mergeCell ref="J170:J174"/>
    <mergeCell ref="K170:K174"/>
    <mergeCell ref="A175:A179"/>
    <mergeCell ref="B175:B179"/>
    <mergeCell ref="G175:G179"/>
    <mergeCell ref="H175:H179"/>
    <mergeCell ref="I175:I179"/>
    <mergeCell ref="J175:J179"/>
    <mergeCell ref="C5:E5"/>
    <mergeCell ref="F5:F6"/>
    <mergeCell ref="G5:I5"/>
    <mergeCell ref="J5:J6"/>
    <mergeCell ref="K5:K6"/>
    <mergeCell ref="K160:K164"/>
    <mergeCell ref="K155:K159"/>
    <mergeCell ref="A150:A154"/>
    <mergeCell ref="A17:A21"/>
    <mergeCell ref="B17:B21"/>
    <mergeCell ref="G17:G21"/>
    <mergeCell ref="J17:J21"/>
    <mergeCell ref="K17:K21"/>
    <mergeCell ref="J130:J134"/>
    <mergeCell ref="K130:K134"/>
    <mergeCell ref="A135:A139"/>
    <mergeCell ref="B135:B139"/>
    <mergeCell ref="G135:G139"/>
    <mergeCell ref="K135:K139"/>
    <mergeCell ref="J117:J121"/>
    <mergeCell ref="A67:A71"/>
    <mergeCell ref="B67:B71"/>
    <mergeCell ref="G67:G71"/>
    <mergeCell ref="K67:K71"/>
    <mergeCell ref="A1:K1"/>
    <mergeCell ref="A2:K2"/>
    <mergeCell ref="A3:K3"/>
    <mergeCell ref="A12:A16"/>
    <mergeCell ref="B12:B16"/>
    <mergeCell ref="G12:G16"/>
    <mergeCell ref="J12:J16"/>
    <mergeCell ref="K12:K16"/>
    <mergeCell ref="A37:A41"/>
    <mergeCell ref="B37:B41"/>
    <mergeCell ref="G37:G41"/>
    <mergeCell ref="J37:J41"/>
    <mergeCell ref="K37:K41"/>
    <mergeCell ref="A32:A36"/>
    <mergeCell ref="B32:B36"/>
    <mergeCell ref="G32:G36"/>
    <mergeCell ref="J22:J26"/>
    <mergeCell ref="A5:A6"/>
    <mergeCell ref="B7:B11"/>
    <mergeCell ref="J7:J11"/>
    <mergeCell ref="K7:K11"/>
    <mergeCell ref="G7:G11"/>
    <mergeCell ref="A7:A11"/>
    <mergeCell ref="B5:B6"/>
    <mergeCell ref="I42:I46"/>
    <mergeCell ref="J42:J46"/>
    <mergeCell ref="K42:K46"/>
    <mergeCell ref="G62:G66"/>
    <mergeCell ref="H62:H66"/>
    <mergeCell ref="I62:I66"/>
    <mergeCell ref="J47:J51"/>
    <mergeCell ref="I47:I51"/>
    <mergeCell ref="K47:K51"/>
    <mergeCell ref="I52:I56"/>
    <mergeCell ref="I57:I61"/>
    <mergeCell ref="J52:J56"/>
    <mergeCell ref="K52:K61"/>
    <mergeCell ref="G52:G61"/>
    <mergeCell ref="H52:H61"/>
    <mergeCell ref="A47:A51"/>
    <mergeCell ref="B47:B51"/>
    <mergeCell ref="G47:G51"/>
    <mergeCell ref="H47:H51"/>
    <mergeCell ref="A42:A46"/>
    <mergeCell ref="B42:B46"/>
    <mergeCell ref="A62:A66"/>
    <mergeCell ref="B62:B66"/>
    <mergeCell ref="G42:G46"/>
    <mergeCell ref="H42:H46"/>
    <mergeCell ref="A52:A56"/>
    <mergeCell ref="B52:B56"/>
    <mergeCell ref="A57:A61"/>
    <mergeCell ref="B57:B61"/>
    <mergeCell ref="A77:A81"/>
    <mergeCell ref="B77:B81"/>
    <mergeCell ref="G77:G81"/>
    <mergeCell ref="A87:A91"/>
    <mergeCell ref="B87:B91"/>
    <mergeCell ref="G87:G91"/>
    <mergeCell ref="K22:K26"/>
    <mergeCell ref="A27:A31"/>
    <mergeCell ref="B27:B31"/>
    <mergeCell ref="G27:G31"/>
    <mergeCell ref="J27:J31"/>
    <mergeCell ref="K27:K31"/>
    <mergeCell ref="A72:A76"/>
    <mergeCell ref="B72:B76"/>
    <mergeCell ref="G72:G76"/>
    <mergeCell ref="H72:H76"/>
    <mergeCell ref="I72:I76"/>
    <mergeCell ref="K72:K76"/>
    <mergeCell ref="J57:J61"/>
    <mergeCell ref="J32:J36"/>
    <mergeCell ref="K32:K36"/>
    <mergeCell ref="A22:A26"/>
    <mergeCell ref="B22:B26"/>
    <mergeCell ref="G22:G26"/>
    <mergeCell ref="H87:H91"/>
    <mergeCell ref="K107:K116"/>
    <mergeCell ref="J102:J106"/>
    <mergeCell ref="J92:J96"/>
    <mergeCell ref="K92:K96"/>
    <mergeCell ref="J97:J101"/>
    <mergeCell ref="A82:A86"/>
    <mergeCell ref="B82:B86"/>
    <mergeCell ref="G82:G86"/>
    <mergeCell ref="A107:A111"/>
    <mergeCell ref="B107:B111"/>
    <mergeCell ref="A97:A101"/>
    <mergeCell ref="B97:B101"/>
    <mergeCell ref="G97:G101"/>
    <mergeCell ref="A102:A106"/>
    <mergeCell ref="B102:B106"/>
    <mergeCell ref="G102:G106"/>
    <mergeCell ref="A92:A96"/>
    <mergeCell ref="B92:B96"/>
    <mergeCell ref="G92:G96"/>
    <mergeCell ref="A112:A116"/>
    <mergeCell ref="B112:B116"/>
    <mergeCell ref="G107:G116"/>
    <mergeCell ref="H107:H116"/>
    <mergeCell ref="I107:I111"/>
    <mergeCell ref="I112:I116"/>
    <mergeCell ref="H102:H106"/>
    <mergeCell ref="H92:H96"/>
    <mergeCell ref="I92:I96"/>
    <mergeCell ref="H97:H101"/>
    <mergeCell ref="I97:I101"/>
    <mergeCell ref="K97:K101"/>
    <mergeCell ref="I102:I106"/>
    <mergeCell ref="K102:K106"/>
    <mergeCell ref="J107:J116"/>
    <mergeCell ref="J77:J81"/>
    <mergeCell ref="K77:K81"/>
    <mergeCell ref="J72:J76"/>
    <mergeCell ref="J62:J66"/>
    <mergeCell ref="K62:K66"/>
    <mergeCell ref="J67:J71"/>
    <mergeCell ref="I87:I91"/>
    <mergeCell ref="J87:J91"/>
    <mergeCell ref="K87:K91"/>
    <mergeCell ref="J82:J86"/>
    <mergeCell ref="K82:K86"/>
  </mergeCells>
  <pageMargins left="0.70866141732283472" right="0.70866141732283472" top="0.74803149606299213" bottom="0.74803149606299213" header="0.31496062992125984" footer="0.31496062992125984"/>
  <pageSetup paperSize="9" scale="56" fitToHeight="0" orientation="landscape" horizontalDpi="1200" verticalDpi="120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4"/>
  <sheetViews>
    <sheetView topLeftCell="A11" zoomScale="70" zoomScaleNormal="70" zoomScaleSheetLayoutView="85" workbookViewId="0">
      <selection activeCell="G13" sqref="G13"/>
    </sheetView>
  </sheetViews>
  <sheetFormatPr defaultRowHeight="13.8" x14ac:dyDescent="0.25"/>
  <cols>
    <col min="1" max="1" width="6.6640625" style="46" customWidth="1"/>
    <col min="2" max="2" width="40.6640625" style="46" customWidth="1"/>
    <col min="3" max="3" width="8.88671875" style="46"/>
    <col min="4" max="5" width="9" style="46" bestFit="1" customWidth="1"/>
    <col min="6" max="6" width="9.33203125" style="46" bestFit="1" customWidth="1"/>
    <col min="7" max="7" width="8.88671875" style="46"/>
    <col min="8" max="8" width="17.88671875" style="47" customWidth="1"/>
    <col min="9" max="9" width="18" style="46" customWidth="1"/>
    <col min="10" max="10" width="29.44140625" style="46" customWidth="1"/>
    <col min="11" max="11" width="32.109375" style="46" customWidth="1"/>
    <col min="12" max="12" width="18.109375" style="46" customWidth="1"/>
    <col min="13" max="13" width="17.5546875" style="46" customWidth="1"/>
    <col min="14" max="14" width="17.109375" style="46" customWidth="1"/>
    <col min="15" max="256" width="8.88671875" style="46"/>
    <col min="257" max="257" width="4.6640625" style="46" customWidth="1"/>
    <col min="258" max="258" width="40.6640625" style="46" customWidth="1"/>
    <col min="259" max="259" width="8.88671875" style="46"/>
    <col min="260" max="261" width="9" style="46" bestFit="1" customWidth="1"/>
    <col min="262" max="262" width="9.33203125" style="46" bestFit="1" customWidth="1"/>
    <col min="263" max="263" width="8.88671875" style="46"/>
    <col min="264" max="264" width="17.88671875" style="46" customWidth="1"/>
    <col min="265" max="265" width="18" style="46" customWidth="1"/>
    <col min="266" max="266" width="29.44140625" style="46" customWidth="1"/>
    <col min="267" max="267" width="32.109375" style="46" customWidth="1"/>
    <col min="268" max="268" width="18.109375" style="46" customWidth="1"/>
    <col min="269" max="269" width="17.5546875" style="46" customWidth="1"/>
    <col min="270" max="270" width="17.109375" style="46" customWidth="1"/>
    <col min="271" max="512" width="8.88671875" style="46"/>
    <col min="513" max="513" width="4.6640625" style="46" customWidth="1"/>
    <col min="514" max="514" width="40.6640625" style="46" customWidth="1"/>
    <col min="515" max="515" width="8.88671875" style="46"/>
    <col min="516" max="517" width="9" style="46" bestFit="1" customWidth="1"/>
    <col min="518" max="518" width="9.33203125" style="46" bestFit="1" customWidth="1"/>
    <col min="519" max="519" width="8.88671875" style="46"/>
    <col min="520" max="520" width="17.88671875" style="46" customWidth="1"/>
    <col min="521" max="521" width="18" style="46" customWidth="1"/>
    <col min="522" max="522" width="29.44140625" style="46" customWidth="1"/>
    <col min="523" max="523" width="32.109375" style="46" customWidth="1"/>
    <col min="524" max="524" width="18.109375" style="46" customWidth="1"/>
    <col min="525" max="525" width="17.5546875" style="46" customWidth="1"/>
    <col min="526" max="526" width="17.109375" style="46" customWidth="1"/>
    <col min="527" max="768" width="8.88671875" style="46"/>
    <col min="769" max="769" width="4.6640625" style="46" customWidth="1"/>
    <col min="770" max="770" width="40.6640625" style="46" customWidth="1"/>
    <col min="771" max="771" width="8.88671875" style="46"/>
    <col min="772" max="773" width="9" style="46" bestFit="1" customWidth="1"/>
    <col min="774" max="774" width="9.33203125" style="46" bestFit="1" customWidth="1"/>
    <col min="775" max="775" width="8.88671875" style="46"/>
    <col min="776" max="776" width="17.88671875" style="46" customWidth="1"/>
    <col min="777" max="777" width="18" style="46" customWidth="1"/>
    <col min="778" max="778" width="29.44140625" style="46" customWidth="1"/>
    <col min="779" max="779" width="32.109375" style="46" customWidth="1"/>
    <col min="780" max="780" width="18.109375" style="46" customWidth="1"/>
    <col min="781" max="781" width="17.5546875" style="46" customWidth="1"/>
    <col min="782" max="782" width="17.109375" style="46" customWidth="1"/>
    <col min="783" max="1024" width="8.88671875" style="46"/>
    <col min="1025" max="1025" width="4.6640625" style="46" customWidth="1"/>
    <col min="1026" max="1026" width="40.6640625" style="46" customWidth="1"/>
    <col min="1027" max="1027" width="8.88671875" style="46"/>
    <col min="1028" max="1029" width="9" style="46" bestFit="1" customWidth="1"/>
    <col min="1030" max="1030" width="9.33203125" style="46" bestFit="1" customWidth="1"/>
    <col min="1031" max="1031" width="8.88671875" style="46"/>
    <col min="1032" max="1032" width="17.88671875" style="46" customWidth="1"/>
    <col min="1033" max="1033" width="18" style="46" customWidth="1"/>
    <col min="1034" max="1034" width="29.44140625" style="46" customWidth="1"/>
    <col min="1035" max="1035" width="32.109375" style="46" customWidth="1"/>
    <col min="1036" max="1036" width="18.109375" style="46" customWidth="1"/>
    <col min="1037" max="1037" width="17.5546875" style="46" customWidth="1"/>
    <col min="1038" max="1038" width="17.109375" style="46" customWidth="1"/>
    <col min="1039" max="1280" width="8.88671875" style="46"/>
    <col min="1281" max="1281" width="4.6640625" style="46" customWidth="1"/>
    <col min="1282" max="1282" width="40.6640625" style="46" customWidth="1"/>
    <col min="1283" max="1283" width="8.88671875" style="46"/>
    <col min="1284" max="1285" width="9" style="46" bestFit="1" customWidth="1"/>
    <col min="1286" max="1286" width="9.33203125" style="46" bestFit="1" customWidth="1"/>
    <col min="1287" max="1287" width="8.88671875" style="46"/>
    <col min="1288" max="1288" width="17.88671875" style="46" customWidth="1"/>
    <col min="1289" max="1289" width="18" style="46" customWidth="1"/>
    <col min="1290" max="1290" width="29.44140625" style="46" customWidth="1"/>
    <col min="1291" max="1291" width="32.109375" style="46" customWidth="1"/>
    <col min="1292" max="1292" width="18.109375" style="46" customWidth="1"/>
    <col min="1293" max="1293" width="17.5546875" style="46" customWidth="1"/>
    <col min="1294" max="1294" width="17.109375" style="46" customWidth="1"/>
    <col min="1295" max="1536" width="8.88671875" style="46"/>
    <col min="1537" max="1537" width="4.6640625" style="46" customWidth="1"/>
    <col min="1538" max="1538" width="40.6640625" style="46" customWidth="1"/>
    <col min="1539" max="1539" width="8.88671875" style="46"/>
    <col min="1540" max="1541" width="9" style="46" bestFit="1" customWidth="1"/>
    <col min="1542" max="1542" width="9.33203125" style="46" bestFit="1" customWidth="1"/>
    <col min="1543" max="1543" width="8.88671875" style="46"/>
    <col min="1544" max="1544" width="17.88671875" style="46" customWidth="1"/>
    <col min="1545" max="1545" width="18" style="46" customWidth="1"/>
    <col min="1546" max="1546" width="29.44140625" style="46" customWidth="1"/>
    <col min="1547" max="1547" width="32.109375" style="46" customWidth="1"/>
    <col min="1548" max="1548" width="18.109375" style="46" customWidth="1"/>
    <col min="1549" max="1549" width="17.5546875" style="46" customWidth="1"/>
    <col min="1550" max="1550" width="17.109375" style="46" customWidth="1"/>
    <col min="1551" max="1792" width="8.88671875" style="46"/>
    <col min="1793" max="1793" width="4.6640625" style="46" customWidth="1"/>
    <col min="1794" max="1794" width="40.6640625" style="46" customWidth="1"/>
    <col min="1795" max="1795" width="8.88671875" style="46"/>
    <col min="1796" max="1797" width="9" style="46" bestFit="1" customWidth="1"/>
    <col min="1798" max="1798" width="9.33203125" style="46" bestFit="1" customWidth="1"/>
    <col min="1799" max="1799" width="8.88671875" style="46"/>
    <col min="1800" max="1800" width="17.88671875" style="46" customWidth="1"/>
    <col min="1801" max="1801" width="18" style="46" customWidth="1"/>
    <col min="1802" max="1802" width="29.44140625" style="46" customWidth="1"/>
    <col min="1803" max="1803" width="32.109375" style="46" customWidth="1"/>
    <col min="1804" max="1804" width="18.109375" style="46" customWidth="1"/>
    <col min="1805" max="1805" width="17.5546875" style="46" customWidth="1"/>
    <col min="1806" max="1806" width="17.109375" style="46" customWidth="1"/>
    <col min="1807" max="2048" width="8.88671875" style="46"/>
    <col min="2049" max="2049" width="4.6640625" style="46" customWidth="1"/>
    <col min="2050" max="2050" width="40.6640625" style="46" customWidth="1"/>
    <col min="2051" max="2051" width="8.88671875" style="46"/>
    <col min="2052" max="2053" width="9" style="46" bestFit="1" customWidth="1"/>
    <col min="2054" max="2054" width="9.33203125" style="46" bestFit="1" customWidth="1"/>
    <col min="2055" max="2055" width="8.88671875" style="46"/>
    <col min="2056" max="2056" width="17.88671875" style="46" customWidth="1"/>
    <col min="2057" max="2057" width="18" style="46" customWidth="1"/>
    <col min="2058" max="2058" width="29.44140625" style="46" customWidth="1"/>
    <col min="2059" max="2059" width="32.109375" style="46" customWidth="1"/>
    <col min="2060" max="2060" width="18.109375" style="46" customWidth="1"/>
    <col min="2061" max="2061" width="17.5546875" style="46" customWidth="1"/>
    <col min="2062" max="2062" width="17.109375" style="46" customWidth="1"/>
    <col min="2063" max="2304" width="8.88671875" style="46"/>
    <col min="2305" max="2305" width="4.6640625" style="46" customWidth="1"/>
    <col min="2306" max="2306" width="40.6640625" style="46" customWidth="1"/>
    <col min="2307" max="2307" width="8.88671875" style="46"/>
    <col min="2308" max="2309" width="9" style="46" bestFit="1" customWidth="1"/>
    <col min="2310" max="2310" width="9.33203125" style="46" bestFit="1" customWidth="1"/>
    <col min="2311" max="2311" width="8.88671875" style="46"/>
    <col min="2312" max="2312" width="17.88671875" style="46" customWidth="1"/>
    <col min="2313" max="2313" width="18" style="46" customWidth="1"/>
    <col min="2314" max="2314" width="29.44140625" style="46" customWidth="1"/>
    <col min="2315" max="2315" width="32.109375" style="46" customWidth="1"/>
    <col min="2316" max="2316" width="18.109375" style="46" customWidth="1"/>
    <col min="2317" max="2317" width="17.5546875" style="46" customWidth="1"/>
    <col min="2318" max="2318" width="17.109375" style="46" customWidth="1"/>
    <col min="2319" max="2560" width="8.88671875" style="46"/>
    <col min="2561" max="2561" width="4.6640625" style="46" customWidth="1"/>
    <col min="2562" max="2562" width="40.6640625" style="46" customWidth="1"/>
    <col min="2563" max="2563" width="8.88671875" style="46"/>
    <col min="2564" max="2565" width="9" style="46" bestFit="1" customWidth="1"/>
    <col min="2566" max="2566" width="9.33203125" style="46" bestFit="1" customWidth="1"/>
    <col min="2567" max="2567" width="8.88671875" style="46"/>
    <col min="2568" max="2568" width="17.88671875" style="46" customWidth="1"/>
    <col min="2569" max="2569" width="18" style="46" customWidth="1"/>
    <col min="2570" max="2570" width="29.44140625" style="46" customWidth="1"/>
    <col min="2571" max="2571" width="32.109375" style="46" customWidth="1"/>
    <col min="2572" max="2572" width="18.109375" style="46" customWidth="1"/>
    <col min="2573" max="2573" width="17.5546875" style="46" customWidth="1"/>
    <col min="2574" max="2574" width="17.109375" style="46" customWidth="1"/>
    <col min="2575" max="2816" width="8.88671875" style="46"/>
    <col min="2817" max="2817" width="4.6640625" style="46" customWidth="1"/>
    <col min="2818" max="2818" width="40.6640625" style="46" customWidth="1"/>
    <col min="2819" max="2819" width="8.88671875" style="46"/>
    <col min="2820" max="2821" width="9" style="46" bestFit="1" customWidth="1"/>
    <col min="2822" max="2822" width="9.33203125" style="46" bestFit="1" customWidth="1"/>
    <col min="2823" max="2823" width="8.88671875" style="46"/>
    <col min="2824" max="2824" width="17.88671875" style="46" customWidth="1"/>
    <col min="2825" max="2825" width="18" style="46" customWidth="1"/>
    <col min="2826" max="2826" width="29.44140625" style="46" customWidth="1"/>
    <col min="2827" max="2827" width="32.109375" style="46" customWidth="1"/>
    <col min="2828" max="2828" width="18.109375" style="46" customWidth="1"/>
    <col min="2829" max="2829" width="17.5546875" style="46" customWidth="1"/>
    <col min="2830" max="2830" width="17.109375" style="46" customWidth="1"/>
    <col min="2831" max="3072" width="8.88671875" style="46"/>
    <col min="3073" max="3073" width="4.6640625" style="46" customWidth="1"/>
    <col min="3074" max="3074" width="40.6640625" style="46" customWidth="1"/>
    <col min="3075" max="3075" width="8.88671875" style="46"/>
    <col min="3076" max="3077" width="9" style="46" bestFit="1" customWidth="1"/>
    <col min="3078" max="3078" width="9.33203125" style="46" bestFit="1" customWidth="1"/>
    <col min="3079" max="3079" width="8.88671875" style="46"/>
    <col min="3080" max="3080" width="17.88671875" style="46" customWidth="1"/>
    <col min="3081" max="3081" width="18" style="46" customWidth="1"/>
    <col min="3082" max="3082" width="29.44140625" style="46" customWidth="1"/>
    <col min="3083" max="3083" width="32.109375" style="46" customWidth="1"/>
    <col min="3084" max="3084" width="18.109375" style="46" customWidth="1"/>
    <col min="3085" max="3085" width="17.5546875" style="46" customWidth="1"/>
    <col min="3086" max="3086" width="17.109375" style="46" customWidth="1"/>
    <col min="3087" max="3328" width="8.88671875" style="46"/>
    <col min="3329" max="3329" width="4.6640625" style="46" customWidth="1"/>
    <col min="3330" max="3330" width="40.6640625" style="46" customWidth="1"/>
    <col min="3331" max="3331" width="8.88671875" style="46"/>
    <col min="3332" max="3333" width="9" style="46" bestFit="1" customWidth="1"/>
    <col min="3334" max="3334" width="9.33203125" style="46" bestFit="1" customWidth="1"/>
    <col min="3335" max="3335" width="8.88671875" style="46"/>
    <col min="3336" max="3336" width="17.88671875" style="46" customWidth="1"/>
    <col min="3337" max="3337" width="18" style="46" customWidth="1"/>
    <col min="3338" max="3338" width="29.44140625" style="46" customWidth="1"/>
    <col min="3339" max="3339" width="32.109375" style="46" customWidth="1"/>
    <col min="3340" max="3340" width="18.109375" style="46" customWidth="1"/>
    <col min="3341" max="3341" width="17.5546875" style="46" customWidth="1"/>
    <col min="3342" max="3342" width="17.109375" style="46" customWidth="1"/>
    <col min="3343" max="3584" width="8.88671875" style="46"/>
    <col min="3585" max="3585" width="4.6640625" style="46" customWidth="1"/>
    <col min="3586" max="3586" width="40.6640625" style="46" customWidth="1"/>
    <col min="3587" max="3587" width="8.88671875" style="46"/>
    <col min="3588" max="3589" width="9" style="46" bestFit="1" customWidth="1"/>
    <col min="3590" max="3590" width="9.33203125" style="46" bestFit="1" customWidth="1"/>
    <col min="3591" max="3591" width="8.88671875" style="46"/>
    <col min="3592" max="3592" width="17.88671875" style="46" customWidth="1"/>
    <col min="3593" max="3593" width="18" style="46" customWidth="1"/>
    <col min="3594" max="3594" width="29.44140625" style="46" customWidth="1"/>
    <col min="3595" max="3595" width="32.109375" style="46" customWidth="1"/>
    <col min="3596" max="3596" width="18.109375" style="46" customWidth="1"/>
    <col min="3597" max="3597" width="17.5546875" style="46" customWidth="1"/>
    <col min="3598" max="3598" width="17.109375" style="46" customWidth="1"/>
    <col min="3599" max="3840" width="8.88671875" style="46"/>
    <col min="3841" max="3841" width="4.6640625" style="46" customWidth="1"/>
    <col min="3842" max="3842" width="40.6640625" style="46" customWidth="1"/>
    <col min="3843" max="3843" width="8.88671875" style="46"/>
    <col min="3844" max="3845" width="9" style="46" bestFit="1" customWidth="1"/>
    <col min="3846" max="3846" width="9.33203125" style="46" bestFit="1" customWidth="1"/>
    <col min="3847" max="3847" width="8.88671875" style="46"/>
    <col min="3848" max="3848" width="17.88671875" style="46" customWidth="1"/>
    <col min="3849" max="3849" width="18" style="46" customWidth="1"/>
    <col min="3850" max="3850" width="29.44140625" style="46" customWidth="1"/>
    <col min="3851" max="3851" width="32.109375" style="46" customWidth="1"/>
    <col min="3852" max="3852" width="18.109375" style="46" customWidth="1"/>
    <col min="3853" max="3853" width="17.5546875" style="46" customWidth="1"/>
    <col min="3854" max="3854" width="17.109375" style="46" customWidth="1"/>
    <col min="3855" max="4096" width="8.88671875" style="46"/>
    <col min="4097" max="4097" width="4.6640625" style="46" customWidth="1"/>
    <col min="4098" max="4098" width="40.6640625" style="46" customWidth="1"/>
    <col min="4099" max="4099" width="8.88671875" style="46"/>
    <col min="4100" max="4101" width="9" style="46" bestFit="1" customWidth="1"/>
    <col min="4102" max="4102" width="9.33203125" style="46" bestFit="1" customWidth="1"/>
    <col min="4103" max="4103" width="8.88671875" style="46"/>
    <col min="4104" max="4104" width="17.88671875" style="46" customWidth="1"/>
    <col min="4105" max="4105" width="18" style="46" customWidth="1"/>
    <col min="4106" max="4106" width="29.44140625" style="46" customWidth="1"/>
    <col min="4107" max="4107" width="32.109375" style="46" customWidth="1"/>
    <col min="4108" max="4108" width="18.109375" style="46" customWidth="1"/>
    <col min="4109" max="4109" width="17.5546875" style="46" customWidth="1"/>
    <col min="4110" max="4110" width="17.109375" style="46" customWidth="1"/>
    <col min="4111" max="4352" width="8.88671875" style="46"/>
    <col min="4353" max="4353" width="4.6640625" style="46" customWidth="1"/>
    <col min="4354" max="4354" width="40.6640625" style="46" customWidth="1"/>
    <col min="4355" max="4355" width="8.88671875" style="46"/>
    <col min="4356" max="4357" width="9" style="46" bestFit="1" customWidth="1"/>
    <col min="4358" max="4358" width="9.33203125" style="46" bestFit="1" customWidth="1"/>
    <col min="4359" max="4359" width="8.88671875" style="46"/>
    <col min="4360" max="4360" width="17.88671875" style="46" customWidth="1"/>
    <col min="4361" max="4361" width="18" style="46" customWidth="1"/>
    <col min="4362" max="4362" width="29.44140625" style="46" customWidth="1"/>
    <col min="4363" max="4363" width="32.109375" style="46" customWidth="1"/>
    <col min="4364" max="4364" width="18.109375" style="46" customWidth="1"/>
    <col min="4365" max="4365" width="17.5546875" style="46" customWidth="1"/>
    <col min="4366" max="4366" width="17.109375" style="46" customWidth="1"/>
    <col min="4367" max="4608" width="8.88671875" style="46"/>
    <col min="4609" max="4609" width="4.6640625" style="46" customWidth="1"/>
    <col min="4610" max="4610" width="40.6640625" style="46" customWidth="1"/>
    <col min="4611" max="4611" width="8.88671875" style="46"/>
    <col min="4612" max="4613" width="9" style="46" bestFit="1" customWidth="1"/>
    <col min="4614" max="4614" width="9.33203125" style="46" bestFit="1" customWidth="1"/>
    <col min="4615" max="4615" width="8.88671875" style="46"/>
    <col min="4616" max="4616" width="17.88671875" style="46" customWidth="1"/>
    <col min="4617" max="4617" width="18" style="46" customWidth="1"/>
    <col min="4618" max="4618" width="29.44140625" style="46" customWidth="1"/>
    <col min="4619" max="4619" width="32.109375" style="46" customWidth="1"/>
    <col min="4620" max="4620" width="18.109375" style="46" customWidth="1"/>
    <col min="4621" max="4621" width="17.5546875" style="46" customWidth="1"/>
    <col min="4622" max="4622" width="17.109375" style="46" customWidth="1"/>
    <col min="4623" max="4864" width="8.88671875" style="46"/>
    <col min="4865" max="4865" width="4.6640625" style="46" customWidth="1"/>
    <col min="4866" max="4866" width="40.6640625" style="46" customWidth="1"/>
    <col min="4867" max="4867" width="8.88671875" style="46"/>
    <col min="4868" max="4869" width="9" style="46" bestFit="1" customWidth="1"/>
    <col min="4870" max="4870" width="9.33203125" style="46" bestFit="1" customWidth="1"/>
    <col min="4871" max="4871" width="8.88671875" style="46"/>
    <col min="4872" max="4872" width="17.88671875" style="46" customWidth="1"/>
    <col min="4873" max="4873" width="18" style="46" customWidth="1"/>
    <col min="4874" max="4874" width="29.44140625" style="46" customWidth="1"/>
    <col min="4875" max="4875" width="32.109375" style="46" customWidth="1"/>
    <col min="4876" max="4876" width="18.109375" style="46" customWidth="1"/>
    <col min="4877" max="4877" width="17.5546875" style="46" customWidth="1"/>
    <col min="4878" max="4878" width="17.109375" style="46" customWidth="1"/>
    <col min="4879" max="5120" width="8.88671875" style="46"/>
    <col min="5121" max="5121" width="4.6640625" style="46" customWidth="1"/>
    <col min="5122" max="5122" width="40.6640625" style="46" customWidth="1"/>
    <col min="5123" max="5123" width="8.88671875" style="46"/>
    <col min="5124" max="5125" width="9" style="46" bestFit="1" customWidth="1"/>
    <col min="5126" max="5126" width="9.33203125" style="46" bestFit="1" customWidth="1"/>
    <col min="5127" max="5127" width="8.88671875" style="46"/>
    <col min="5128" max="5128" width="17.88671875" style="46" customWidth="1"/>
    <col min="5129" max="5129" width="18" style="46" customWidth="1"/>
    <col min="5130" max="5130" width="29.44140625" style="46" customWidth="1"/>
    <col min="5131" max="5131" width="32.109375" style="46" customWidth="1"/>
    <col min="5132" max="5132" width="18.109375" style="46" customWidth="1"/>
    <col min="5133" max="5133" width="17.5546875" style="46" customWidth="1"/>
    <col min="5134" max="5134" width="17.109375" style="46" customWidth="1"/>
    <col min="5135" max="5376" width="8.88671875" style="46"/>
    <col min="5377" max="5377" width="4.6640625" style="46" customWidth="1"/>
    <col min="5378" max="5378" width="40.6640625" style="46" customWidth="1"/>
    <col min="5379" max="5379" width="8.88671875" style="46"/>
    <col min="5380" max="5381" width="9" style="46" bestFit="1" customWidth="1"/>
    <col min="5382" max="5382" width="9.33203125" style="46" bestFit="1" customWidth="1"/>
    <col min="5383" max="5383" width="8.88671875" style="46"/>
    <col min="5384" max="5384" width="17.88671875" style="46" customWidth="1"/>
    <col min="5385" max="5385" width="18" style="46" customWidth="1"/>
    <col min="5386" max="5386" width="29.44140625" style="46" customWidth="1"/>
    <col min="5387" max="5387" width="32.109375" style="46" customWidth="1"/>
    <col min="5388" max="5388" width="18.109375" style="46" customWidth="1"/>
    <col min="5389" max="5389" width="17.5546875" style="46" customWidth="1"/>
    <col min="5390" max="5390" width="17.109375" style="46" customWidth="1"/>
    <col min="5391" max="5632" width="8.88671875" style="46"/>
    <col min="5633" max="5633" width="4.6640625" style="46" customWidth="1"/>
    <col min="5634" max="5634" width="40.6640625" style="46" customWidth="1"/>
    <col min="5635" max="5635" width="8.88671875" style="46"/>
    <col min="5636" max="5637" width="9" style="46" bestFit="1" customWidth="1"/>
    <col min="5638" max="5638" width="9.33203125" style="46" bestFit="1" customWidth="1"/>
    <col min="5639" max="5639" width="8.88671875" style="46"/>
    <col min="5640" max="5640" width="17.88671875" style="46" customWidth="1"/>
    <col min="5641" max="5641" width="18" style="46" customWidth="1"/>
    <col min="5642" max="5642" width="29.44140625" style="46" customWidth="1"/>
    <col min="5643" max="5643" width="32.109375" style="46" customWidth="1"/>
    <col min="5644" max="5644" width="18.109375" style="46" customWidth="1"/>
    <col min="5645" max="5645" width="17.5546875" style="46" customWidth="1"/>
    <col min="5646" max="5646" width="17.109375" style="46" customWidth="1"/>
    <col min="5647" max="5888" width="8.88671875" style="46"/>
    <col min="5889" max="5889" width="4.6640625" style="46" customWidth="1"/>
    <col min="5890" max="5890" width="40.6640625" style="46" customWidth="1"/>
    <col min="5891" max="5891" width="8.88671875" style="46"/>
    <col min="5892" max="5893" width="9" style="46" bestFit="1" customWidth="1"/>
    <col min="5894" max="5894" width="9.33203125" style="46" bestFit="1" customWidth="1"/>
    <col min="5895" max="5895" width="8.88671875" style="46"/>
    <col min="5896" max="5896" width="17.88671875" style="46" customWidth="1"/>
    <col min="5897" max="5897" width="18" style="46" customWidth="1"/>
    <col min="5898" max="5898" width="29.44140625" style="46" customWidth="1"/>
    <col min="5899" max="5899" width="32.109375" style="46" customWidth="1"/>
    <col min="5900" max="5900" width="18.109375" style="46" customWidth="1"/>
    <col min="5901" max="5901" width="17.5546875" style="46" customWidth="1"/>
    <col min="5902" max="5902" width="17.109375" style="46" customWidth="1"/>
    <col min="5903" max="6144" width="8.88671875" style="46"/>
    <col min="6145" max="6145" width="4.6640625" style="46" customWidth="1"/>
    <col min="6146" max="6146" width="40.6640625" style="46" customWidth="1"/>
    <col min="6147" max="6147" width="8.88671875" style="46"/>
    <col min="6148" max="6149" width="9" style="46" bestFit="1" customWidth="1"/>
    <col min="6150" max="6150" width="9.33203125" style="46" bestFit="1" customWidth="1"/>
    <col min="6151" max="6151" width="8.88671875" style="46"/>
    <col min="6152" max="6152" width="17.88671875" style="46" customWidth="1"/>
    <col min="6153" max="6153" width="18" style="46" customWidth="1"/>
    <col min="6154" max="6154" width="29.44140625" style="46" customWidth="1"/>
    <col min="6155" max="6155" width="32.109375" style="46" customWidth="1"/>
    <col min="6156" max="6156" width="18.109375" style="46" customWidth="1"/>
    <col min="6157" max="6157" width="17.5546875" style="46" customWidth="1"/>
    <col min="6158" max="6158" width="17.109375" style="46" customWidth="1"/>
    <col min="6159" max="6400" width="8.88671875" style="46"/>
    <col min="6401" max="6401" width="4.6640625" style="46" customWidth="1"/>
    <col min="6402" max="6402" width="40.6640625" style="46" customWidth="1"/>
    <col min="6403" max="6403" width="8.88671875" style="46"/>
    <col min="6404" max="6405" width="9" style="46" bestFit="1" customWidth="1"/>
    <col min="6406" max="6406" width="9.33203125" style="46" bestFit="1" customWidth="1"/>
    <col min="6407" max="6407" width="8.88671875" style="46"/>
    <col min="6408" max="6408" width="17.88671875" style="46" customWidth="1"/>
    <col min="6409" max="6409" width="18" style="46" customWidth="1"/>
    <col min="6410" max="6410" width="29.44140625" style="46" customWidth="1"/>
    <col min="6411" max="6411" width="32.109375" style="46" customWidth="1"/>
    <col min="6412" max="6412" width="18.109375" style="46" customWidth="1"/>
    <col min="6413" max="6413" width="17.5546875" style="46" customWidth="1"/>
    <col min="6414" max="6414" width="17.109375" style="46" customWidth="1"/>
    <col min="6415" max="6656" width="8.88671875" style="46"/>
    <col min="6657" max="6657" width="4.6640625" style="46" customWidth="1"/>
    <col min="6658" max="6658" width="40.6640625" style="46" customWidth="1"/>
    <col min="6659" max="6659" width="8.88671875" style="46"/>
    <col min="6660" max="6661" width="9" style="46" bestFit="1" customWidth="1"/>
    <col min="6662" max="6662" width="9.33203125" style="46" bestFit="1" customWidth="1"/>
    <col min="6663" max="6663" width="8.88671875" style="46"/>
    <col min="6664" max="6664" width="17.88671875" style="46" customWidth="1"/>
    <col min="6665" max="6665" width="18" style="46" customWidth="1"/>
    <col min="6666" max="6666" width="29.44140625" style="46" customWidth="1"/>
    <col min="6667" max="6667" width="32.109375" style="46" customWidth="1"/>
    <col min="6668" max="6668" width="18.109375" style="46" customWidth="1"/>
    <col min="6669" max="6669" width="17.5546875" style="46" customWidth="1"/>
    <col min="6670" max="6670" width="17.109375" style="46" customWidth="1"/>
    <col min="6671" max="6912" width="8.88671875" style="46"/>
    <col min="6913" max="6913" width="4.6640625" style="46" customWidth="1"/>
    <col min="6914" max="6914" width="40.6640625" style="46" customWidth="1"/>
    <col min="6915" max="6915" width="8.88671875" style="46"/>
    <col min="6916" max="6917" width="9" style="46" bestFit="1" customWidth="1"/>
    <col min="6918" max="6918" width="9.33203125" style="46" bestFit="1" customWidth="1"/>
    <col min="6919" max="6919" width="8.88671875" style="46"/>
    <col min="6920" max="6920" width="17.88671875" style="46" customWidth="1"/>
    <col min="6921" max="6921" width="18" style="46" customWidth="1"/>
    <col min="6922" max="6922" width="29.44140625" style="46" customWidth="1"/>
    <col min="6923" max="6923" width="32.109375" style="46" customWidth="1"/>
    <col min="6924" max="6924" width="18.109375" style="46" customWidth="1"/>
    <col min="6925" max="6925" width="17.5546875" style="46" customWidth="1"/>
    <col min="6926" max="6926" width="17.109375" style="46" customWidth="1"/>
    <col min="6927" max="7168" width="8.88671875" style="46"/>
    <col min="7169" max="7169" width="4.6640625" style="46" customWidth="1"/>
    <col min="7170" max="7170" width="40.6640625" style="46" customWidth="1"/>
    <col min="7171" max="7171" width="8.88671875" style="46"/>
    <col min="7172" max="7173" width="9" style="46" bestFit="1" customWidth="1"/>
    <col min="7174" max="7174" width="9.33203125" style="46" bestFit="1" customWidth="1"/>
    <col min="7175" max="7175" width="8.88671875" style="46"/>
    <col min="7176" max="7176" width="17.88671875" style="46" customWidth="1"/>
    <col min="7177" max="7177" width="18" style="46" customWidth="1"/>
    <col min="7178" max="7178" width="29.44140625" style="46" customWidth="1"/>
    <col min="7179" max="7179" width="32.109375" style="46" customWidth="1"/>
    <col min="7180" max="7180" width="18.109375" style="46" customWidth="1"/>
    <col min="7181" max="7181" width="17.5546875" style="46" customWidth="1"/>
    <col min="7182" max="7182" width="17.109375" style="46" customWidth="1"/>
    <col min="7183" max="7424" width="8.88671875" style="46"/>
    <col min="7425" max="7425" width="4.6640625" style="46" customWidth="1"/>
    <col min="7426" max="7426" width="40.6640625" style="46" customWidth="1"/>
    <col min="7427" max="7427" width="8.88671875" style="46"/>
    <col min="7428" max="7429" width="9" style="46" bestFit="1" customWidth="1"/>
    <col min="7430" max="7430" width="9.33203125" style="46" bestFit="1" customWidth="1"/>
    <col min="7431" max="7431" width="8.88671875" style="46"/>
    <col min="7432" max="7432" width="17.88671875" style="46" customWidth="1"/>
    <col min="7433" max="7433" width="18" style="46" customWidth="1"/>
    <col min="7434" max="7434" width="29.44140625" style="46" customWidth="1"/>
    <col min="7435" max="7435" width="32.109375" style="46" customWidth="1"/>
    <col min="7436" max="7436" width="18.109375" style="46" customWidth="1"/>
    <col min="7437" max="7437" width="17.5546875" style="46" customWidth="1"/>
    <col min="7438" max="7438" width="17.109375" style="46" customWidth="1"/>
    <col min="7439" max="7680" width="8.88671875" style="46"/>
    <col min="7681" max="7681" width="4.6640625" style="46" customWidth="1"/>
    <col min="7682" max="7682" width="40.6640625" style="46" customWidth="1"/>
    <col min="7683" max="7683" width="8.88671875" style="46"/>
    <col min="7684" max="7685" width="9" style="46" bestFit="1" customWidth="1"/>
    <col min="7686" max="7686" width="9.33203125" style="46" bestFit="1" customWidth="1"/>
    <col min="7687" max="7687" width="8.88671875" style="46"/>
    <col min="7688" max="7688" width="17.88671875" style="46" customWidth="1"/>
    <col min="7689" max="7689" width="18" style="46" customWidth="1"/>
    <col min="7690" max="7690" width="29.44140625" style="46" customWidth="1"/>
    <col min="7691" max="7691" width="32.109375" style="46" customWidth="1"/>
    <col min="7692" max="7692" width="18.109375" style="46" customWidth="1"/>
    <col min="7693" max="7693" width="17.5546875" style="46" customWidth="1"/>
    <col min="7694" max="7694" width="17.109375" style="46" customWidth="1"/>
    <col min="7695" max="7936" width="8.88671875" style="46"/>
    <col min="7937" max="7937" width="4.6640625" style="46" customWidth="1"/>
    <col min="7938" max="7938" width="40.6640625" style="46" customWidth="1"/>
    <col min="7939" max="7939" width="8.88671875" style="46"/>
    <col min="7940" max="7941" width="9" style="46" bestFit="1" customWidth="1"/>
    <col min="7942" max="7942" width="9.33203125" style="46" bestFit="1" customWidth="1"/>
    <col min="7943" max="7943" width="8.88671875" style="46"/>
    <col min="7944" max="7944" width="17.88671875" style="46" customWidth="1"/>
    <col min="7945" max="7945" width="18" style="46" customWidth="1"/>
    <col min="7946" max="7946" width="29.44140625" style="46" customWidth="1"/>
    <col min="7947" max="7947" width="32.109375" style="46" customWidth="1"/>
    <col min="7948" max="7948" width="18.109375" style="46" customWidth="1"/>
    <col min="7949" max="7949" width="17.5546875" style="46" customWidth="1"/>
    <col min="7950" max="7950" width="17.109375" style="46" customWidth="1"/>
    <col min="7951" max="8192" width="8.88671875" style="46"/>
    <col min="8193" max="8193" width="4.6640625" style="46" customWidth="1"/>
    <col min="8194" max="8194" width="40.6640625" style="46" customWidth="1"/>
    <col min="8195" max="8195" width="8.88671875" style="46"/>
    <col min="8196" max="8197" width="9" style="46" bestFit="1" customWidth="1"/>
    <col min="8198" max="8198" width="9.33203125" style="46" bestFit="1" customWidth="1"/>
    <col min="8199" max="8199" width="8.88671875" style="46"/>
    <col min="8200" max="8200" width="17.88671875" style="46" customWidth="1"/>
    <col min="8201" max="8201" width="18" style="46" customWidth="1"/>
    <col min="8202" max="8202" width="29.44140625" style="46" customWidth="1"/>
    <col min="8203" max="8203" width="32.109375" style="46" customWidth="1"/>
    <col min="8204" max="8204" width="18.109375" style="46" customWidth="1"/>
    <col min="8205" max="8205" width="17.5546875" style="46" customWidth="1"/>
    <col min="8206" max="8206" width="17.109375" style="46" customWidth="1"/>
    <col min="8207" max="8448" width="8.88671875" style="46"/>
    <col min="8449" max="8449" width="4.6640625" style="46" customWidth="1"/>
    <col min="8450" max="8450" width="40.6640625" style="46" customWidth="1"/>
    <col min="8451" max="8451" width="8.88671875" style="46"/>
    <col min="8452" max="8453" width="9" style="46" bestFit="1" customWidth="1"/>
    <col min="8454" max="8454" width="9.33203125" style="46" bestFit="1" customWidth="1"/>
    <col min="8455" max="8455" width="8.88671875" style="46"/>
    <col min="8456" max="8456" width="17.88671875" style="46" customWidth="1"/>
    <col min="8457" max="8457" width="18" style="46" customWidth="1"/>
    <col min="8458" max="8458" width="29.44140625" style="46" customWidth="1"/>
    <col min="8459" max="8459" width="32.109375" style="46" customWidth="1"/>
    <col min="8460" max="8460" width="18.109375" style="46" customWidth="1"/>
    <col min="8461" max="8461" width="17.5546875" style="46" customWidth="1"/>
    <col min="8462" max="8462" width="17.109375" style="46" customWidth="1"/>
    <col min="8463" max="8704" width="8.88671875" style="46"/>
    <col min="8705" max="8705" width="4.6640625" style="46" customWidth="1"/>
    <col min="8706" max="8706" width="40.6640625" style="46" customWidth="1"/>
    <col min="8707" max="8707" width="8.88671875" style="46"/>
    <col min="8708" max="8709" width="9" style="46" bestFit="1" customWidth="1"/>
    <col min="8710" max="8710" width="9.33203125" style="46" bestFit="1" customWidth="1"/>
    <col min="8711" max="8711" width="8.88671875" style="46"/>
    <col min="8712" max="8712" width="17.88671875" style="46" customWidth="1"/>
    <col min="8713" max="8713" width="18" style="46" customWidth="1"/>
    <col min="8714" max="8714" width="29.44140625" style="46" customWidth="1"/>
    <col min="8715" max="8715" width="32.109375" style="46" customWidth="1"/>
    <col min="8716" max="8716" width="18.109375" style="46" customWidth="1"/>
    <col min="8717" max="8717" width="17.5546875" style="46" customWidth="1"/>
    <col min="8718" max="8718" width="17.109375" style="46" customWidth="1"/>
    <col min="8719" max="8960" width="8.88671875" style="46"/>
    <col min="8961" max="8961" width="4.6640625" style="46" customWidth="1"/>
    <col min="8962" max="8962" width="40.6640625" style="46" customWidth="1"/>
    <col min="8963" max="8963" width="8.88671875" style="46"/>
    <col min="8964" max="8965" width="9" style="46" bestFit="1" customWidth="1"/>
    <col min="8966" max="8966" width="9.33203125" style="46" bestFit="1" customWidth="1"/>
    <col min="8967" max="8967" width="8.88671875" style="46"/>
    <col min="8968" max="8968" width="17.88671875" style="46" customWidth="1"/>
    <col min="8969" max="8969" width="18" style="46" customWidth="1"/>
    <col min="8970" max="8970" width="29.44140625" style="46" customWidth="1"/>
    <col min="8971" max="8971" width="32.109375" style="46" customWidth="1"/>
    <col min="8972" max="8972" width="18.109375" style="46" customWidth="1"/>
    <col min="8973" max="8973" width="17.5546875" style="46" customWidth="1"/>
    <col min="8974" max="8974" width="17.109375" style="46" customWidth="1"/>
    <col min="8975" max="9216" width="8.88671875" style="46"/>
    <col min="9217" max="9217" width="4.6640625" style="46" customWidth="1"/>
    <col min="9218" max="9218" width="40.6640625" style="46" customWidth="1"/>
    <col min="9219" max="9219" width="8.88671875" style="46"/>
    <col min="9220" max="9221" width="9" style="46" bestFit="1" customWidth="1"/>
    <col min="9222" max="9222" width="9.33203125" style="46" bestFit="1" customWidth="1"/>
    <col min="9223" max="9223" width="8.88671875" style="46"/>
    <col min="9224" max="9224" width="17.88671875" style="46" customWidth="1"/>
    <col min="9225" max="9225" width="18" style="46" customWidth="1"/>
    <col min="9226" max="9226" width="29.44140625" style="46" customWidth="1"/>
    <col min="9227" max="9227" width="32.109375" style="46" customWidth="1"/>
    <col min="9228" max="9228" width="18.109375" style="46" customWidth="1"/>
    <col min="9229" max="9229" width="17.5546875" style="46" customWidth="1"/>
    <col min="9230" max="9230" width="17.109375" style="46" customWidth="1"/>
    <col min="9231" max="9472" width="8.88671875" style="46"/>
    <col min="9473" max="9473" width="4.6640625" style="46" customWidth="1"/>
    <col min="9474" max="9474" width="40.6640625" style="46" customWidth="1"/>
    <col min="9475" max="9475" width="8.88671875" style="46"/>
    <col min="9476" max="9477" width="9" style="46" bestFit="1" customWidth="1"/>
    <col min="9478" max="9478" width="9.33203125" style="46" bestFit="1" customWidth="1"/>
    <col min="9479" max="9479" width="8.88671875" style="46"/>
    <col min="9480" max="9480" width="17.88671875" style="46" customWidth="1"/>
    <col min="9481" max="9481" width="18" style="46" customWidth="1"/>
    <col min="9482" max="9482" width="29.44140625" style="46" customWidth="1"/>
    <col min="9483" max="9483" width="32.109375" style="46" customWidth="1"/>
    <col min="9484" max="9484" width="18.109375" style="46" customWidth="1"/>
    <col min="9485" max="9485" width="17.5546875" style="46" customWidth="1"/>
    <col min="9486" max="9486" width="17.109375" style="46" customWidth="1"/>
    <col min="9487" max="9728" width="8.88671875" style="46"/>
    <col min="9729" max="9729" width="4.6640625" style="46" customWidth="1"/>
    <col min="9730" max="9730" width="40.6640625" style="46" customWidth="1"/>
    <col min="9731" max="9731" width="8.88671875" style="46"/>
    <col min="9732" max="9733" width="9" style="46" bestFit="1" customWidth="1"/>
    <col min="9734" max="9734" width="9.33203125" style="46" bestFit="1" customWidth="1"/>
    <col min="9735" max="9735" width="8.88671875" style="46"/>
    <col min="9736" max="9736" width="17.88671875" style="46" customWidth="1"/>
    <col min="9737" max="9737" width="18" style="46" customWidth="1"/>
    <col min="9738" max="9738" width="29.44140625" style="46" customWidth="1"/>
    <col min="9739" max="9739" width="32.109375" style="46" customWidth="1"/>
    <col min="9740" max="9740" width="18.109375" style="46" customWidth="1"/>
    <col min="9741" max="9741" width="17.5546875" style="46" customWidth="1"/>
    <col min="9742" max="9742" width="17.109375" style="46" customWidth="1"/>
    <col min="9743" max="9984" width="8.88671875" style="46"/>
    <col min="9985" max="9985" width="4.6640625" style="46" customWidth="1"/>
    <col min="9986" max="9986" width="40.6640625" style="46" customWidth="1"/>
    <col min="9987" max="9987" width="8.88671875" style="46"/>
    <col min="9988" max="9989" width="9" style="46" bestFit="1" customWidth="1"/>
    <col min="9990" max="9990" width="9.33203125" style="46" bestFit="1" customWidth="1"/>
    <col min="9991" max="9991" width="8.88671875" style="46"/>
    <col min="9992" max="9992" width="17.88671875" style="46" customWidth="1"/>
    <col min="9993" max="9993" width="18" style="46" customWidth="1"/>
    <col min="9994" max="9994" width="29.44140625" style="46" customWidth="1"/>
    <col min="9995" max="9995" width="32.109375" style="46" customWidth="1"/>
    <col min="9996" max="9996" width="18.109375" style="46" customWidth="1"/>
    <col min="9997" max="9997" width="17.5546875" style="46" customWidth="1"/>
    <col min="9998" max="9998" width="17.109375" style="46" customWidth="1"/>
    <col min="9999" max="10240" width="8.88671875" style="46"/>
    <col min="10241" max="10241" width="4.6640625" style="46" customWidth="1"/>
    <col min="10242" max="10242" width="40.6640625" style="46" customWidth="1"/>
    <col min="10243" max="10243" width="8.88671875" style="46"/>
    <col min="10244" max="10245" width="9" style="46" bestFit="1" customWidth="1"/>
    <col min="10246" max="10246" width="9.33203125" style="46" bestFit="1" customWidth="1"/>
    <col min="10247" max="10247" width="8.88671875" style="46"/>
    <col min="10248" max="10248" width="17.88671875" style="46" customWidth="1"/>
    <col min="10249" max="10249" width="18" style="46" customWidth="1"/>
    <col min="10250" max="10250" width="29.44140625" style="46" customWidth="1"/>
    <col min="10251" max="10251" width="32.109375" style="46" customWidth="1"/>
    <col min="10252" max="10252" width="18.109375" style="46" customWidth="1"/>
    <col min="10253" max="10253" width="17.5546875" style="46" customWidth="1"/>
    <col min="10254" max="10254" width="17.109375" style="46" customWidth="1"/>
    <col min="10255" max="10496" width="8.88671875" style="46"/>
    <col min="10497" max="10497" width="4.6640625" style="46" customWidth="1"/>
    <col min="10498" max="10498" width="40.6640625" style="46" customWidth="1"/>
    <col min="10499" max="10499" width="8.88671875" style="46"/>
    <col min="10500" max="10501" width="9" style="46" bestFit="1" customWidth="1"/>
    <col min="10502" max="10502" width="9.33203125" style="46" bestFit="1" customWidth="1"/>
    <col min="10503" max="10503" width="8.88671875" style="46"/>
    <col min="10504" max="10504" width="17.88671875" style="46" customWidth="1"/>
    <col min="10505" max="10505" width="18" style="46" customWidth="1"/>
    <col min="10506" max="10506" width="29.44140625" style="46" customWidth="1"/>
    <col min="10507" max="10507" width="32.109375" style="46" customWidth="1"/>
    <col min="10508" max="10508" width="18.109375" style="46" customWidth="1"/>
    <col min="10509" max="10509" width="17.5546875" style="46" customWidth="1"/>
    <col min="10510" max="10510" width="17.109375" style="46" customWidth="1"/>
    <col min="10511" max="10752" width="8.88671875" style="46"/>
    <col min="10753" max="10753" width="4.6640625" style="46" customWidth="1"/>
    <col min="10754" max="10754" width="40.6640625" style="46" customWidth="1"/>
    <col min="10755" max="10755" width="8.88671875" style="46"/>
    <col min="10756" max="10757" width="9" style="46" bestFit="1" customWidth="1"/>
    <col min="10758" max="10758" width="9.33203125" style="46" bestFit="1" customWidth="1"/>
    <col min="10759" max="10759" width="8.88671875" style="46"/>
    <col min="10760" max="10760" width="17.88671875" style="46" customWidth="1"/>
    <col min="10761" max="10761" width="18" style="46" customWidth="1"/>
    <col min="10762" max="10762" width="29.44140625" style="46" customWidth="1"/>
    <col min="10763" max="10763" width="32.109375" style="46" customWidth="1"/>
    <col min="10764" max="10764" width="18.109375" style="46" customWidth="1"/>
    <col min="10765" max="10765" width="17.5546875" style="46" customWidth="1"/>
    <col min="10766" max="10766" width="17.109375" style="46" customWidth="1"/>
    <col min="10767" max="11008" width="8.88671875" style="46"/>
    <col min="11009" max="11009" width="4.6640625" style="46" customWidth="1"/>
    <col min="11010" max="11010" width="40.6640625" style="46" customWidth="1"/>
    <col min="11011" max="11011" width="8.88671875" style="46"/>
    <col min="11012" max="11013" width="9" style="46" bestFit="1" customWidth="1"/>
    <col min="11014" max="11014" width="9.33203125" style="46" bestFit="1" customWidth="1"/>
    <col min="11015" max="11015" width="8.88671875" style="46"/>
    <col min="11016" max="11016" width="17.88671875" style="46" customWidth="1"/>
    <col min="11017" max="11017" width="18" style="46" customWidth="1"/>
    <col min="11018" max="11018" width="29.44140625" style="46" customWidth="1"/>
    <col min="11019" max="11019" width="32.109375" style="46" customWidth="1"/>
    <col min="11020" max="11020" width="18.109375" style="46" customWidth="1"/>
    <col min="11021" max="11021" width="17.5546875" style="46" customWidth="1"/>
    <col min="11022" max="11022" width="17.109375" style="46" customWidth="1"/>
    <col min="11023" max="11264" width="8.88671875" style="46"/>
    <col min="11265" max="11265" width="4.6640625" style="46" customWidth="1"/>
    <col min="11266" max="11266" width="40.6640625" style="46" customWidth="1"/>
    <col min="11267" max="11267" width="8.88671875" style="46"/>
    <col min="11268" max="11269" width="9" style="46" bestFit="1" customWidth="1"/>
    <col min="11270" max="11270" width="9.33203125" style="46" bestFit="1" customWidth="1"/>
    <col min="11271" max="11271" width="8.88671875" style="46"/>
    <col min="11272" max="11272" width="17.88671875" style="46" customWidth="1"/>
    <col min="11273" max="11273" width="18" style="46" customWidth="1"/>
    <col min="11274" max="11274" width="29.44140625" style="46" customWidth="1"/>
    <col min="11275" max="11275" width="32.109375" style="46" customWidth="1"/>
    <col min="11276" max="11276" width="18.109375" style="46" customWidth="1"/>
    <col min="11277" max="11277" width="17.5546875" style="46" customWidth="1"/>
    <col min="11278" max="11278" width="17.109375" style="46" customWidth="1"/>
    <col min="11279" max="11520" width="8.88671875" style="46"/>
    <col min="11521" max="11521" width="4.6640625" style="46" customWidth="1"/>
    <col min="11522" max="11522" width="40.6640625" style="46" customWidth="1"/>
    <col min="11523" max="11523" width="8.88671875" style="46"/>
    <col min="11524" max="11525" width="9" style="46" bestFit="1" customWidth="1"/>
    <col min="11526" max="11526" width="9.33203125" style="46" bestFit="1" customWidth="1"/>
    <col min="11527" max="11527" width="8.88671875" style="46"/>
    <col min="11528" max="11528" width="17.88671875" style="46" customWidth="1"/>
    <col min="11529" max="11529" width="18" style="46" customWidth="1"/>
    <col min="11530" max="11530" width="29.44140625" style="46" customWidth="1"/>
    <col min="11531" max="11531" width="32.109375" style="46" customWidth="1"/>
    <col min="11532" max="11532" width="18.109375" style="46" customWidth="1"/>
    <col min="11533" max="11533" width="17.5546875" style="46" customWidth="1"/>
    <col min="11534" max="11534" width="17.109375" style="46" customWidth="1"/>
    <col min="11535" max="11776" width="8.88671875" style="46"/>
    <col min="11777" max="11777" width="4.6640625" style="46" customWidth="1"/>
    <col min="11778" max="11778" width="40.6640625" style="46" customWidth="1"/>
    <col min="11779" max="11779" width="8.88671875" style="46"/>
    <col min="11780" max="11781" width="9" style="46" bestFit="1" customWidth="1"/>
    <col min="11782" max="11782" width="9.33203125" style="46" bestFit="1" customWidth="1"/>
    <col min="11783" max="11783" width="8.88671875" style="46"/>
    <col min="11784" max="11784" width="17.88671875" style="46" customWidth="1"/>
    <col min="11785" max="11785" width="18" style="46" customWidth="1"/>
    <col min="11786" max="11786" width="29.44140625" style="46" customWidth="1"/>
    <col min="11787" max="11787" width="32.109375" style="46" customWidth="1"/>
    <col min="11788" max="11788" width="18.109375" style="46" customWidth="1"/>
    <col min="11789" max="11789" width="17.5546875" style="46" customWidth="1"/>
    <col min="11790" max="11790" width="17.109375" style="46" customWidth="1"/>
    <col min="11791" max="12032" width="8.88671875" style="46"/>
    <col min="12033" max="12033" width="4.6640625" style="46" customWidth="1"/>
    <col min="12034" max="12034" width="40.6640625" style="46" customWidth="1"/>
    <col min="12035" max="12035" width="8.88671875" style="46"/>
    <col min="12036" max="12037" width="9" style="46" bestFit="1" customWidth="1"/>
    <col min="12038" max="12038" width="9.33203125" style="46" bestFit="1" customWidth="1"/>
    <col min="12039" max="12039" width="8.88671875" style="46"/>
    <col min="12040" max="12040" width="17.88671875" style="46" customWidth="1"/>
    <col min="12041" max="12041" width="18" style="46" customWidth="1"/>
    <col min="12042" max="12042" width="29.44140625" style="46" customWidth="1"/>
    <col min="12043" max="12043" width="32.109375" style="46" customWidth="1"/>
    <col min="12044" max="12044" width="18.109375" style="46" customWidth="1"/>
    <col min="12045" max="12045" width="17.5546875" style="46" customWidth="1"/>
    <col min="12046" max="12046" width="17.109375" style="46" customWidth="1"/>
    <col min="12047" max="12288" width="8.88671875" style="46"/>
    <col min="12289" max="12289" width="4.6640625" style="46" customWidth="1"/>
    <col min="12290" max="12290" width="40.6640625" style="46" customWidth="1"/>
    <col min="12291" max="12291" width="8.88671875" style="46"/>
    <col min="12292" max="12293" width="9" style="46" bestFit="1" customWidth="1"/>
    <col min="12294" max="12294" width="9.33203125" style="46" bestFit="1" customWidth="1"/>
    <col min="12295" max="12295" width="8.88671875" style="46"/>
    <col min="12296" max="12296" width="17.88671875" style="46" customWidth="1"/>
    <col min="12297" max="12297" width="18" style="46" customWidth="1"/>
    <col min="12298" max="12298" width="29.44140625" style="46" customWidth="1"/>
    <col min="12299" max="12299" width="32.109375" style="46" customWidth="1"/>
    <col min="12300" max="12300" width="18.109375" style="46" customWidth="1"/>
    <col min="12301" max="12301" width="17.5546875" style="46" customWidth="1"/>
    <col min="12302" max="12302" width="17.109375" style="46" customWidth="1"/>
    <col min="12303" max="12544" width="8.88671875" style="46"/>
    <col min="12545" max="12545" width="4.6640625" style="46" customWidth="1"/>
    <col min="12546" max="12546" width="40.6640625" style="46" customWidth="1"/>
    <col min="12547" max="12547" width="8.88671875" style="46"/>
    <col min="12548" max="12549" width="9" style="46" bestFit="1" customWidth="1"/>
    <col min="12550" max="12550" width="9.33203125" style="46" bestFit="1" customWidth="1"/>
    <col min="12551" max="12551" width="8.88671875" style="46"/>
    <col min="12552" max="12552" width="17.88671875" style="46" customWidth="1"/>
    <col min="12553" max="12553" width="18" style="46" customWidth="1"/>
    <col min="12554" max="12554" width="29.44140625" style="46" customWidth="1"/>
    <col min="12555" max="12555" width="32.109375" style="46" customWidth="1"/>
    <col min="12556" max="12556" width="18.109375" style="46" customWidth="1"/>
    <col min="12557" max="12557" width="17.5546875" style="46" customWidth="1"/>
    <col min="12558" max="12558" width="17.109375" style="46" customWidth="1"/>
    <col min="12559" max="12800" width="8.88671875" style="46"/>
    <col min="12801" max="12801" width="4.6640625" style="46" customWidth="1"/>
    <col min="12802" max="12802" width="40.6640625" style="46" customWidth="1"/>
    <col min="12803" max="12803" width="8.88671875" style="46"/>
    <col min="12804" max="12805" width="9" style="46" bestFit="1" customWidth="1"/>
    <col min="12806" max="12806" width="9.33203125" style="46" bestFit="1" customWidth="1"/>
    <col min="12807" max="12807" width="8.88671875" style="46"/>
    <col min="12808" max="12808" width="17.88671875" style="46" customWidth="1"/>
    <col min="12809" max="12809" width="18" style="46" customWidth="1"/>
    <col min="12810" max="12810" width="29.44140625" style="46" customWidth="1"/>
    <col min="12811" max="12811" width="32.109375" style="46" customWidth="1"/>
    <col min="12812" max="12812" width="18.109375" style="46" customWidth="1"/>
    <col min="12813" max="12813" width="17.5546875" style="46" customWidth="1"/>
    <col min="12814" max="12814" width="17.109375" style="46" customWidth="1"/>
    <col min="12815" max="13056" width="8.88671875" style="46"/>
    <col min="13057" max="13057" width="4.6640625" style="46" customWidth="1"/>
    <col min="13058" max="13058" width="40.6640625" style="46" customWidth="1"/>
    <col min="13059" max="13059" width="8.88671875" style="46"/>
    <col min="13060" max="13061" width="9" style="46" bestFit="1" customWidth="1"/>
    <col min="13062" max="13062" width="9.33203125" style="46" bestFit="1" customWidth="1"/>
    <col min="13063" max="13063" width="8.88671875" style="46"/>
    <col min="13064" max="13064" width="17.88671875" style="46" customWidth="1"/>
    <col min="13065" max="13065" width="18" style="46" customWidth="1"/>
    <col min="13066" max="13066" width="29.44140625" style="46" customWidth="1"/>
    <col min="13067" max="13067" width="32.109375" style="46" customWidth="1"/>
    <col min="13068" max="13068" width="18.109375" style="46" customWidth="1"/>
    <col min="13069" max="13069" width="17.5546875" style="46" customWidth="1"/>
    <col min="13070" max="13070" width="17.109375" style="46" customWidth="1"/>
    <col min="13071" max="13312" width="8.88671875" style="46"/>
    <col min="13313" max="13313" width="4.6640625" style="46" customWidth="1"/>
    <col min="13314" max="13314" width="40.6640625" style="46" customWidth="1"/>
    <col min="13315" max="13315" width="8.88671875" style="46"/>
    <col min="13316" max="13317" width="9" style="46" bestFit="1" customWidth="1"/>
    <col min="13318" max="13318" width="9.33203125" style="46" bestFit="1" customWidth="1"/>
    <col min="13319" max="13319" width="8.88671875" style="46"/>
    <col min="13320" max="13320" width="17.88671875" style="46" customWidth="1"/>
    <col min="13321" max="13321" width="18" style="46" customWidth="1"/>
    <col min="13322" max="13322" width="29.44140625" style="46" customWidth="1"/>
    <col min="13323" max="13323" width="32.109375" style="46" customWidth="1"/>
    <col min="13324" max="13324" width="18.109375" style="46" customWidth="1"/>
    <col min="13325" max="13325" width="17.5546875" style="46" customWidth="1"/>
    <col min="13326" max="13326" width="17.109375" style="46" customWidth="1"/>
    <col min="13327" max="13568" width="8.88671875" style="46"/>
    <col min="13569" max="13569" width="4.6640625" style="46" customWidth="1"/>
    <col min="13570" max="13570" width="40.6640625" style="46" customWidth="1"/>
    <col min="13571" max="13571" width="8.88671875" style="46"/>
    <col min="13572" max="13573" width="9" style="46" bestFit="1" customWidth="1"/>
    <col min="13574" max="13574" width="9.33203125" style="46" bestFit="1" customWidth="1"/>
    <col min="13575" max="13575" width="8.88671875" style="46"/>
    <col min="13576" max="13576" width="17.88671875" style="46" customWidth="1"/>
    <col min="13577" max="13577" width="18" style="46" customWidth="1"/>
    <col min="13578" max="13578" width="29.44140625" style="46" customWidth="1"/>
    <col min="13579" max="13579" width="32.109375" style="46" customWidth="1"/>
    <col min="13580" max="13580" width="18.109375" style="46" customWidth="1"/>
    <col min="13581" max="13581" width="17.5546875" style="46" customWidth="1"/>
    <col min="13582" max="13582" width="17.109375" style="46" customWidth="1"/>
    <col min="13583" max="13824" width="8.88671875" style="46"/>
    <col min="13825" max="13825" width="4.6640625" style="46" customWidth="1"/>
    <col min="13826" max="13826" width="40.6640625" style="46" customWidth="1"/>
    <col min="13827" max="13827" width="8.88671875" style="46"/>
    <col min="13828" max="13829" width="9" style="46" bestFit="1" customWidth="1"/>
    <col min="13830" max="13830" width="9.33203125" style="46" bestFit="1" customWidth="1"/>
    <col min="13831" max="13831" width="8.88671875" style="46"/>
    <col min="13832" max="13832" width="17.88671875" style="46" customWidth="1"/>
    <col min="13833" max="13833" width="18" style="46" customWidth="1"/>
    <col min="13834" max="13834" width="29.44140625" style="46" customWidth="1"/>
    <col min="13835" max="13835" width="32.109375" style="46" customWidth="1"/>
    <col min="13836" max="13836" width="18.109375" style="46" customWidth="1"/>
    <col min="13837" max="13837" width="17.5546875" style="46" customWidth="1"/>
    <col min="13838" max="13838" width="17.109375" style="46" customWidth="1"/>
    <col min="13839" max="14080" width="8.88671875" style="46"/>
    <col min="14081" max="14081" width="4.6640625" style="46" customWidth="1"/>
    <col min="14082" max="14082" width="40.6640625" style="46" customWidth="1"/>
    <col min="14083" max="14083" width="8.88671875" style="46"/>
    <col min="14084" max="14085" width="9" style="46" bestFit="1" customWidth="1"/>
    <col min="14086" max="14086" width="9.33203125" style="46" bestFit="1" customWidth="1"/>
    <col min="14087" max="14087" width="8.88671875" style="46"/>
    <col min="14088" max="14088" width="17.88671875" style="46" customWidth="1"/>
    <col min="14089" max="14089" width="18" style="46" customWidth="1"/>
    <col min="14090" max="14090" width="29.44140625" style="46" customWidth="1"/>
    <col min="14091" max="14091" width="32.109375" style="46" customWidth="1"/>
    <col min="14092" max="14092" width="18.109375" style="46" customWidth="1"/>
    <col min="14093" max="14093" width="17.5546875" style="46" customWidth="1"/>
    <col min="14094" max="14094" width="17.109375" style="46" customWidth="1"/>
    <col min="14095" max="14336" width="8.88671875" style="46"/>
    <col min="14337" max="14337" width="4.6640625" style="46" customWidth="1"/>
    <col min="14338" max="14338" width="40.6640625" style="46" customWidth="1"/>
    <col min="14339" max="14339" width="8.88671875" style="46"/>
    <col min="14340" max="14341" width="9" style="46" bestFit="1" customWidth="1"/>
    <col min="14342" max="14342" width="9.33203125" style="46" bestFit="1" customWidth="1"/>
    <col min="14343" max="14343" width="8.88671875" style="46"/>
    <col min="14344" max="14344" width="17.88671875" style="46" customWidth="1"/>
    <col min="14345" max="14345" width="18" style="46" customWidth="1"/>
    <col min="14346" max="14346" width="29.44140625" style="46" customWidth="1"/>
    <col min="14347" max="14347" width="32.109375" style="46" customWidth="1"/>
    <col min="14348" max="14348" width="18.109375" style="46" customWidth="1"/>
    <col min="14349" max="14349" width="17.5546875" style="46" customWidth="1"/>
    <col min="14350" max="14350" width="17.109375" style="46" customWidth="1"/>
    <col min="14351" max="14592" width="8.88671875" style="46"/>
    <col min="14593" max="14593" width="4.6640625" style="46" customWidth="1"/>
    <col min="14594" max="14594" width="40.6640625" style="46" customWidth="1"/>
    <col min="14595" max="14595" width="8.88671875" style="46"/>
    <col min="14596" max="14597" width="9" style="46" bestFit="1" customWidth="1"/>
    <col min="14598" max="14598" width="9.33203125" style="46" bestFit="1" customWidth="1"/>
    <col min="14599" max="14599" width="8.88671875" style="46"/>
    <col min="14600" max="14600" width="17.88671875" style="46" customWidth="1"/>
    <col min="14601" max="14601" width="18" style="46" customWidth="1"/>
    <col min="14602" max="14602" width="29.44140625" style="46" customWidth="1"/>
    <col min="14603" max="14603" width="32.109375" style="46" customWidth="1"/>
    <col min="14604" max="14604" width="18.109375" style="46" customWidth="1"/>
    <col min="14605" max="14605" width="17.5546875" style="46" customWidth="1"/>
    <col min="14606" max="14606" width="17.109375" style="46" customWidth="1"/>
    <col min="14607" max="14848" width="8.88671875" style="46"/>
    <col min="14849" max="14849" width="4.6640625" style="46" customWidth="1"/>
    <col min="14850" max="14850" width="40.6640625" style="46" customWidth="1"/>
    <col min="14851" max="14851" width="8.88671875" style="46"/>
    <col min="14852" max="14853" width="9" style="46" bestFit="1" customWidth="1"/>
    <col min="14854" max="14854" width="9.33203125" style="46" bestFit="1" customWidth="1"/>
    <col min="14855" max="14855" width="8.88671875" style="46"/>
    <col min="14856" max="14856" width="17.88671875" style="46" customWidth="1"/>
    <col min="14857" max="14857" width="18" style="46" customWidth="1"/>
    <col min="14858" max="14858" width="29.44140625" style="46" customWidth="1"/>
    <col min="14859" max="14859" width="32.109375" style="46" customWidth="1"/>
    <col min="14860" max="14860" width="18.109375" style="46" customWidth="1"/>
    <col min="14861" max="14861" width="17.5546875" style="46" customWidth="1"/>
    <col min="14862" max="14862" width="17.109375" style="46" customWidth="1"/>
    <col min="14863" max="15104" width="8.88671875" style="46"/>
    <col min="15105" max="15105" width="4.6640625" style="46" customWidth="1"/>
    <col min="15106" max="15106" width="40.6640625" style="46" customWidth="1"/>
    <col min="15107" max="15107" width="8.88671875" style="46"/>
    <col min="15108" max="15109" width="9" style="46" bestFit="1" customWidth="1"/>
    <col min="15110" max="15110" width="9.33203125" style="46" bestFit="1" customWidth="1"/>
    <col min="15111" max="15111" width="8.88671875" style="46"/>
    <col min="15112" max="15112" width="17.88671875" style="46" customWidth="1"/>
    <col min="15113" max="15113" width="18" style="46" customWidth="1"/>
    <col min="15114" max="15114" width="29.44140625" style="46" customWidth="1"/>
    <col min="15115" max="15115" width="32.109375" style="46" customWidth="1"/>
    <col min="15116" max="15116" width="18.109375" style="46" customWidth="1"/>
    <col min="15117" max="15117" width="17.5546875" style="46" customWidth="1"/>
    <col min="15118" max="15118" width="17.109375" style="46" customWidth="1"/>
    <col min="15119" max="15360" width="8.88671875" style="46"/>
    <col min="15361" max="15361" width="4.6640625" style="46" customWidth="1"/>
    <col min="15362" max="15362" width="40.6640625" style="46" customWidth="1"/>
    <col min="15363" max="15363" width="8.88671875" style="46"/>
    <col min="15364" max="15365" width="9" style="46" bestFit="1" customWidth="1"/>
    <col min="15366" max="15366" width="9.33203125" style="46" bestFit="1" customWidth="1"/>
    <col min="15367" max="15367" width="8.88671875" style="46"/>
    <col min="15368" max="15368" width="17.88671875" style="46" customWidth="1"/>
    <col min="15369" max="15369" width="18" style="46" customWidth="1"/>
    <col min="15370" max="15370" width="29.44140625" style="46" customWidth="1"/>
    <col min="15371" max="15371" width="32.109375" style="46" customWidth="1"/>
    <col min="15372" max="15372" width="18.109375" style="46" customWidth="1"/>
    <col min="15373" max="15373" width="17.5546875" style="46" customWidth="1"/>
    <col min="15374" max="15374" width="17.109375" style="46" customWidth="1"/>
    <col min="15375" max="15616" width="8.88671875" style="46"/>
    <col min="15617" max="15617" width="4.6640625" style="46" customWidth="1"/>
    <col min="15618" max="15618" width="40.6640625" style="46" customWidth="1"/>
    <col min="15619" max="15619" width="8.88671875" style="46"/>
    <col min="15620" max="15621" width="9" style="46" bestFit="1" customWidth="1"/>
    <col min="15622" max="15622" width="9.33203125" style="46" bestFit="1" customWidth="1"/>
    <col min="15623" max="15623" width="8.88671875" style="46"/>
    <col min="15624" max="15624" width="17.88671875" style="46" customWidth="1"/>
    <col min="15625" max="15625" width="18" style="46" customWidth="1"/>
    <col min="15626" max="15626" width="29.44140625" style="46" customWidth="1"/>
    <col min="15627" max="15627" width="32.109375" style="46" customWidth="1"/>
    <col min="15628" max="15628" width="18.109375" style="46" customWidth="1"/>
    <col min="15629" max="15629" width="17.5546875" style="46" customWidth="1"/>
    <col min="15630" max="15630" width="17.109375" style="46" customWidth="1"/>
    <col min="15631" max="15872" width="8.88671875" style="46"/>
    <col min="15873" max="15873" width="4.6640625" style="46" customWidth="1"/>
    <col min="15874" max="15874" width="40.6640625" style="46" customWidth="1"/>
    <col min="15875" max="15875" width="8.88671875" style="46"/>
    <col min="15876" max="15877" width="9" style="46" bestFit="1" customWidth="1"/>
    <col min="15878" max="15878" width="9.33203125" style="46" bestFit="1" customWidth="1"/>
    <col min="15879" max="15879" width="8.88671875" style="46"/>
    <col min="15880" max="15880" width="17.88671875" style="46" customWidth="1"/>
    <col min="15881" max="15881" width="18" style="46" customWidth="1"/>
    <col min="15882" max="15882" width="29.44140625" style="46" customWidth="1"/>
    <col min="15883" max="15883" width="32.109375" style="46" customWidth="1"/>
    <col min="15884" max="15884" width="18.109375" style="46" customWidth="1"/>
    <col min="15885" max="15885" width="17.5546875" style="46" customWidth="1"/>
    <col min="15886" max="15886" width="17.109375" style="46" customWidth="1"/>
    <col min="15887" max="16128" width="8.88671875" style="46"/>
    <col min="16129" max="16129" width="4.6640625" style="46" customWidth="1"/>
    <col min="16130" max="16130" width="40.6640625" style="46" customWidth="1"/>
    <col min="16131" max="16131" width="8.88671875" style="46"/>
    <col min="16132" max="16133" width="9" style="46" bestFit="1" customWidth="1"/>
    <col min="16134" max="16134" width="9.33203125" style="46" bestFit="1" customWidth="1"/>
    <col min="16135" max="16135" width="8.88671875" style="46"/>
    <col min="16136" max="16136" width="17.88671875" style="46" customWidth="1"/>
    <col min="16137" max="16137" width="18" style="46" customWidth="1"/>
    <col min="16138" max="16138" width="29.44140625" style="46" customWidth="1"/>
    <col min="16139" max="16139" width="32.109375" style="46" customWidth="1"/>
    <col min="16140" max="16140" width="18.109375" style="46" customWidth="1"/>
    <col min="16141" max="16141" width="17.5546875" style="46" customWidth="1"/>
    <col min="16142" max="16142" width="17.109375" style="46" customWidth="1"/>
    <col min="16143" max="16384" width="8.88671875" style="46"/>
  </cols>
  <sheetData>
    <row r="1" spans="1:14" x14ac:dyDescent="0.25">
      <c r="A1" s="123" t="s">
        <v>118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</row>
    <row r="2" spans="1:14" ht="13.95" customHeight="1" x14ac:dyDescent="0.25">
      <c r="A2" s="123" t="s">
        <v>119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</row>
    <row r="4" spans="1:14" x14ac:dyDescent="0.25">
      <c r="A4" s="75" t="s">
        <v>120</v>
      </c>
      <c r="B4" s="75" t="s">
        <v>121</v>
      </c>
      <c r="C4" s="75" t="s">
        <v>122</v>
      </c>
      <c r="D4" s="75" t="s">
        <v>123</v>
      </c>
      <c r="E4" s="75" t="s">
        <v>124</v>
      </c>
      <c r="F4" s="75"/>
      <c r="G4" s="75"/>
      <c r="H4" s="124" t="s">
        <v>125</v>
      </c>
      <c r="I4" s="75" t="s">
        <v>126</v>
      </c>
      <c r="J4" s="75" t="s">
        <v>127</v>
      </c>
      <c r="K4" s="75" t="s">
        <v>128</v>
      </c>
      <c r="L4" s="75" t="s">
        <v>129</v>
      </c>
      <c r="M4" s="75" t="s">
        <v>130</v>
      </c>
      <c r="N4" s="75" t="s">
        <v>131</v>
      </c>
    </row>
    <row r="5" spans="1:14" x14ac:dyDescent="0.25">
      <c r="A5" s="75"/>
      <c r="B5" s="75"/>
      <c r="C5" s="75"/>
      <c r="D5" s="75"/>
      <c r="E5" s="48">
        <v>2022</v>
      </c>
      <c r="F5" s="75">
        <v>2023</v>
      </c>
      <c r="G5" s="75"/>
      <c r="H5" s="124"/>
      <c r="I5" s="75"/>
      <c r="J5" s="75"/>
      <c r="K5" s="75"/>
      <c r="L5" s="75"/>
      <c r="M5" s="75"/>
      <c r="N5" s="75"/>
    </row>
    <row r="6" spans="1:14" ht="72.75" customHeight="1" x14ac:dyDescent="0.25">
      <c r="A6" s="75"/>
      <c r="B6" s="75"/>
      <c r="C6" s="75"/>
      <c r="D6" s="75"/>
      <c r="E6" s="11" t="s">
        <v>132</v>
      </c>
      <c r="F6" s="11" t="s">
        <v>133</v>
      </c>
      <c r="G6" s="11" t="s">
        <v>132</v>
      </c>
      <c r="H6" s="124"/>
      <c r="I6" s="75"/>
      <c r="J6" s="75"/>
      <c r="K6" s="75"/>
      <c r="L6" s="75"/>
      <c r="M6" s="75"/>
      <c r="N6" s="75"/>
    </row>
    <row r="7" spans="1:14" s="53" customFormat="1" ht="27.6" x14ac:dyDescent="0.25">
      <c r="A7" s="49"/>
      <c r="B7" s="49" t="s">
        <v>146</v>
      </c>
      <c r="C7" s="49"/>
      <c r="D7" s="49"/>
      <c r="E7" s="54"/>
      <c r="F7" s="49"/>
      <c r="G7" s="54"/>
      <c r="H7" s="50"/>
      <c r="I7" s="49"/>
      <c r="J7" s="51"/>
      <c r="K7" s="51"/>
      <c r="L7" s="51"/>
      <c r="M7" s="52">
        <f>AVERAGE(M8:M14,M16:M19,M21:M23,M25:M27,M29:M31,M33:M34)</f>
        <v>94.083404390676336</v>
      </c>
      <c r="N7" s="52">
        <f>AVERAGE(N9,N14,N23)</f>
        <v>75.904737689634715</v>
      </c>
    </row>
    <row r="8" spans="1:14" s="53" customFormat="1" ht="291" customHeight="1" x14ac:dyDescent="0.25">
      <c r="A8" s="54" t="s">
        <v>147</v>
      </c>
      <c r="B8" s="54" t="s">
        <v>148</v>
      </c>
      <c r="C8" s="54" t="s">
        <v>149</v>
      </c>
      <c r="D8" s="54">
        <v>0</v>
      </c>
      <c r="E8" s="55">
        <v>191</v>
      </c>
      <c r="F8" s="54">
        <v>913</v>
      </c>
      <c r="G8" s="55">
        <v>698</v>
      </c>
      <c r="H8" s="56">
        <f>G8/F8*100</f>
        <v>76.451259583789692</v>
      </c>
      <c r="I8" s="56">
        <f>G8/E8*100</f>
        <v>365.44502617801049</v>
      </c>
      <c r="J8" s="55" t="s">
        <v>226</v>
      </c>
      <c r="K8" s="55" t="s">
        <v>218</v>
      </c>
      <c r="L8" s="11" t="s">
        <v>4</v>
      </c>
      <c r="M8" s="17">
        <f>MIN(G8/F8*100, 100)</f>
        <v>76.451259583789692</v>
      </c>
      <c r="N8" s="17" t="str">
        <f>IF(D8&lt;&gt;0,MIN(I8,100),"-")</f>
        <v>-</v>
      </c>
    </row>
    <row r="9" spans="1:14" s="53" customFormat="1" ht="55.2" x14ac:dyDescent="0.25">
      <c r="A9" s="54" t="s">
        <v>150</v>
      </c>
      <c r="B9" s="54" t="s">
        <v>151</v>
      </c>
      <c r="C9" s="54" t="s">
        <v>149</v>
      </c>
      <c r="D9" s="54">
        <v>1</v>
      </c>
      <c r="E9" s="55">
        <v>207</v>
      </c>
      <c r="F9" s="54">
        <v>183</v>
      </c>
      <c r="G9" s="55">
        <v>199</v>
      </c>
      <c r="H9" s="56">
        <f t="shared" ref="H9:H13" si="0">G9/F9*100</f>
        <v>108.74316939890711</v>
      </c>
      <c r="I9" s="56">
        <f t="shared" ref="I9:I13" si="1">G9/E9*100</f>
        <v>96.135265700483103</v>
      </c>
      <c r="J9" s="63"/>
      <c r="K9" s="63"/>
      <c r="L9" s="11" t="s">
        <v>4</v>
      </c>
      <c r="M9" s="17">
        <f t="shared" ref="M9:M13" si="2">MIN(G9/F9*100, 100)</f>
        <v>100</v>
      </c>
      <c r="N9" s="17">
        <f t="shared" ref="N9:N14" si="3">IF(D9&lt;&gt;0,MIN(I9,100),"-")</f>
        <v>96.135265700483103</v>
      </c>
    </row>
    <row r="10" spans="1:14" s="53" customFormat="1" ht="69" x14ac:dyDescent="0.25">
      <c r="A10" s="54" t="s">
        <v>152</v>
      </c>
      <c r="B10" s="54" t="s">
        <v>153</v>
      </c>
      <c r="C10" s="54" t="s">
        <v>154</v>
      </c>
      <c r="D10" s="54">
        <v>0</v>
      </c>
      <c r="E10" s="55">
        <v>109</v>
      </c>
      <c r="F10" s="54">
        <v>93</v>
      </c>
      <c r="G10" s="55">
        <v>93</v>
      </c>
      <c r="H10" s="56">
        <f t="shared" si="0"/>
        <v>100</v>
      </c>
      <c r="I10" s="56">
        <f t="shared" si="1"/>
        <v>85.321100917431195</v>
      </c>
      <c r="J10" s="73" t="s">
        <v>220</v>
      </c>
      <c r="K10" s="73" t="s">
        <v>234</v>
      </c>
      <c r="L10" s="11" t="s">
        <v>35</v>
      </c>
      <c r="M10" s="17">
        <f t="shared" si="2"/>
        <v>100</v>
      </c>
      <c r="N10" s="17" t="str">
        <f t="shared" si="3"/>
        <v>-</v>
      </c>
    </row>
    <row r="11" spans="1:14" s="53" customFormat="1" ht="55.2" x14ac:dyDescent="0.25">
      <c r="A11" s="54" t="s">
        <v>155</v>
      </c>
      <c r="B11" s="54" t="s">
        <v>156</v>
      </c>
      <c r="C11" s="54" t="s">
        <v>154</v>
      </c>
      <c r="D11" s="54">
        <v>0</v>
      </c>
      <c r="E11" s="55">
        <v>36</v>
      </c>
      <c r="F11" s="54">
        <v>42</v>
      </c>
      <c r="G11" s="55">
        <v>42</v>
      </c>
      <c r="H11" s="56">
        <f t="shared" si="0"/>
        <v>100</v>
      </c>
      <c r="I11" s="56">
        <f t="shared" si="1"/>
        <v>116.66666666666667</v>
      </c>
      <c r="J11" s="63"/>
      <c r="K11" s="63"/>
      <c r="L11" s="11" t="s">
        <v>35</v>
      </c>
      <c r="M11" s="17">
        <f t="shared" si="2"/>
        <v>100</v>
      </c>
      <c r="N11" s="17" t="str">
        <f t="shared" si="3"/>
        <v>-</v>
      </c>
    </row>
    <row r="12" spans="1:14" s="53" customFormat="1" ht="69" x14ac:dyDescent="0.25">
      <c r="A12" s="54" t="s">
        <v>157</v>
      </c>
      <c r="B12" s="54" t="s">
        <v>158</v>
      </c>
      <c r="C12" s="54" t="s">
        <v>154</v>
      </c>
      <c r="D12" s="54">
        <v>0</v>
      </c>
      <c r="E12" s="55">
        <v>23</v>
      </c>
      <c r="F12" s="54">
        <v>18</v>
      </c>
      <c r="G12" s="55">
        <v>18</v>
      </c>
      <c r="H12" s="56">
        <f t="shared" si="0"/>
        <v>100</v>
      </c>
      <c r="I12" s="56">
        <f t="shared" si="1"/>
        <v>78.260869565217391</v>
      </c>
      <c r="J12" s="73" t="s">
        <v>220</v>
      </c>
      <c r="K12" s="73" t="s">
        <v>234</v>
      </c>
      <c r="L12" s="11" t="s">
        <v>35</v>
      </c>
      <c r="M12" s="17">
        <f t="shared" si="2"/>
        <v>100</v>
      </c>
      <c r="N12" s="17" t="str">
        <f t="shared" si="3"/>
        <v>-</v>
      </c>
    </row>
    <row r="13" spans="1:14" s="53" customFormat="1" ht="69" x14ac:dyDescent="0.25">
      <c r="A13" s="54" t="s">
        <v>159</v>
      </c>
      <c r="B13" s="54" t="s">
        <v>160</v>
      </c>
      <c r="C13" s="54" t="s">
        <v>154</v>
      </c>
      <c r="D13" s="54">
        <v>0</v>
      </c>
      <c r="E13" s="55">
        <v>45</v>
      </c>
      <c r="F13" s="54">
        <v>30</v>
      </c>
      <c r="G13" s="55">
        <v>24</v>
      </c>
      <c r="H13" s="56">
        <f t="shared" si="0"/>
        <v>80</v>
      </c>
      <c r="I13" s="56">
        <f t="shared" si="1"/>
        <v>53.333333333333336</v>
      </c>
      <c r="J13" s="73" t="s">
        <v>221</v>
      </c>
      <c r="K13" s="73" t="s">
        <v>235</v>
      </c>
      <c r="L13" s="11" t="s">
        <v>36</v>
      </c>
      <c r="M13" s="17">
        <f t="shared" si="2"/>
        <v>80</v>
      </c>
      <c r="N13" s="17" t="str">
        <f t="shared" si="3"/>
        <v>-</v>
      </c>
    </row>
    <row r="14" spans="1:14" ht="82.8" x14ac:dyDescent="0.25">
      <c r="A14" s="54" t="s">
        <v>161</v>
      </c>
      <c r="B14" s="54" t="s">
        <v>162</v>
      </c>
      <c r="C14" s="54" t="s">
        <v>154</v>
      </c>
      <c r="D14" s="54">
        <v>1</v>
      </c>
      <c r="E14" s="55">
        <v>1</v>
      </c>
      <c r="F14" s="54">
        <v>2</v>
      </c>
      <c r="G14" s="55">
        <v>3</v>
      </c>
      <c r="H14" s="56">
        <f>G14/F14*100</f>
        <v>150</v>
      </c>
      <c r="I14" s="56">
        <f>G14/E14*100</f>
        <v>300</v>
      </c>
      <c r="J14" s="57"/>
      <c r="K14" s="57"/>
      <c r="L14" s="11" t="s">
        <v>4</v>
      </c>
      <c r="M14" s="17">
        <f>MIN(G14/F14*100, 100)</f>
        <v>100</v>
      </c>
      <c r="N14" s="17">
        <f t="shared" si="3"/>
        <v>100</v>
      </c>
    </row>
    <row r="15" spans="1:14" s="53" customFormat="1" ht="58.95" customHeight="1" x14ac:dyDescent="0.25">
      <c r="A15" s="49" t="s">
        <v>134</v>
      </c>
      <c r="B15" s="49" t="s">
        <v>163</v>
      </c>
      <c r="C15" s="49"/>
      <c r="D15" s="49"/>
      <c r="E15" s="54"/>
      <c r="F15" s="49"/>
      <c r="G15" s="54"/>
      <c r="H15" s="56"/>
      <c r="I15" s="56"/>
      <c r="J15" s="58"/>
      <c r="K15" s="58"/>
      <c r="L15" s="59"/>
      <c r="M15" s="52">
        <f>AVERAGE(M16:M19)</f>
        <v>89.617477144745365</v>
      </c>
      <c r="N15" s="52" t="s">
        <v>143</v>
      </c>
    </row>
    <row r="16" spans="1:14" s="53" customFormat="1" ht="41.4" x14ac:dyDescent="0.25">
      <c r="A16" s="61" t="s">
        <v>135</v>
      </c>
      <c r="B16" s="54" t="s">
        <v>164</v>
      </c>
      <c r="C16" s="54" t="s">
        <v>165</v>
      </c>
      <c r="D16" s="54">
        <v>0</v>
      </c>
      <c r="E16" s="55">
        <v>3499.6</v>
      </c>
      <c r="F16" s="54">
        <v>13547.24</v>
      </c>
      <c r="G16" s="55">
        <v>11503.8</v>
      </c>
      <c r="H16" s="56">
        <f>G16/F16*100</f>
        <v>84.91618957071698</v>
      </c>
      <c r="I16" s="56">
        <f>G16/E16*100</f>
        <v>328.71756772202536</v>
      </c>
      <c r="J16" s="57"/>
      <c r="K16" s="57"/>
      <c r="L16" s="11" t="s">
        <v>4</v>
      </c>
      <c r="M16" s="17">
        <f>MIN(G16/F16*100, 100)</f>
        <v>84.91618957071698</v>
      </c>
      <c r="N16" s="17" t="str">
        <f>IF(D16&lt;&gt;0,MIN(I16,100),"-")</f>
        <v>-</v>
      </c>
    </row>
    <row r="17" spans="1:14" s="53" customFormat="1" ht="41.4" x14ac:dyDescent="0.25">
      <c r="A17" s="61" t="s">
        <v>136</v>
      </c>
      <c r="B17" s="54" t="s">
        <v>166</v>
      </c>
      <c r="C17" s="54" t="s">
        <v>154</v>
      </c>
      <c r="D17" s="54">
        <v>0</v>
      </c>
      <c r="E17" s="55">
        <v>94</v>
      </c>
      <c r="F17" s="54">
        <v>484</v>
      </c>
      <c r="G17" s="55">
        <v>356</v>
      </c>
      <c r="H17" s="56">
        <f t="shared" ref="H17:H19" si="4">G17/F17*100</f>
        <v>73.553719008264466</v>
      </c>
      <c r="I17" s="56">
        <f t="shared" ref="I17:I19" si="5">G17/E17*100</f>
        <v>378.72340425531917</v>
      </c>
      <c r="J17" s="57"/>
      <c r="K17" s="57"/>
      <c r="L17" s="11" t="s">
        <v>4</v>
      </c>
      <c r="M17" s="17">
        <f t="shared" ref="M17:M19" si="6">MIN(G17/F17*100, 100)</f>
        <v>73.553719008264466</v>
      </c>
      <c r="N17" s="17" t="str">
        <f t="shared" ref="N17:N19" si="7">IF(D17&lt;&gt;0,MIN(I17,100),"-")</f>
        <v>-</v>
      </c>
    </row>
    <row r="18" spans="1:14" s="53" customFormat="1" ht="41.4" x14ac:dyDescent="0.25">
      <c r="A18" s="61" t="s">
        <v>137</v>
      </c>
      <c r="B18" s="54" t="s">
        <v>167</v>
      </c>
      <c r="C18" s="54" t="s">
        <v>154</v>
      </c>
      <c r="D18" s="54">
        <v>0</v>
      </c>
      <c r="E18" s="55">
        <v>0</v>
      </c>
      <c r="F18" s="54">
        <v>2</v>
      </c>
      <c r="G18" s="55">
        <v>2</v>
      </c>
      <c r="H18" s="56">
        <f t="shared" si="4"/>
        <v>100</v>
      </c>
      <c r="I18" s="56" t="s">
        <v>143</v>
      </c>
      <c r="J18" s="57"/>
      <c r="K18" s="57"/>
      <c r="L18" s="11" t="s">
        <v>92</v>
      </c>
      <c r="M18" s="17">
        <f t="shared" si="6"/>
        <v>100</v>
      </c>
      <c r="N18" s="17" t="str">
        <f t="shared" si="7"/>
        <v>-</v>
      </c>
    </row>
    <row r="19" spans="1:14" s="53" customFormat="1" ht="41.4" x14ac:dyDescent="0.25">
      <c r="A19" s="61" t="s">
        <v>138</v>
      </c>
      <c r="B19" s="54" t="s">
        <v>168</v>
      </c>
      <c r="C19" s="54" t="s">
        <v>154</v>
      </c>
      <c r="D19" s="54">
        <v>0</v>
      </c>
      <c r="E19" s="55">
        <v>10</v>
      </c>
      <c r="F19" s="54">
        <v>18</v>
      </c>
      <c r="G19" s="55">
        <v>18</v>
      </c>
      <c r="H19" s="56">
        <f t="shared" si="4"/>
        <v>100</v>
      </c>
      <c r="I19" s="56">
        <f t="shared" si="5"/>
        <v>180</v>
      </c>
      <c r="J19" s="57"/>
      <c r="K19" s="57"/>
      <c r="L19" s="11" t="s">
        <v>92</v>
      </c>
      <c r="M19" s="17">
        <f t="shared" si="6"/>
        <v>100</v>
      </c>
      <c r="N19" s="17" t="str">
        <f t="shared" si="7"/>
        <v>-</v>
      </c>
    </row>
    <row r="20" spans="1:14" s="53" customFormat="1" ht="55.2" x14ac:dyDescent="0.25">
      <c r="A20" s="49" t="s">
        <v>169</v>
      </c>
      <c r="B20" s="49" t="s">
        <v>197</v>
      </c>
      <c r="C20" s="49"/>
      <c r="D20" s="49"/>
      <c r="E20" s="54"/>
      <c r="F20" s="49"/>
      <c r="G20" s="54"/>
      <c r="H20" s="56"/>
      <c r="I20" s="56"/>
      <c r="J20" s="58"/>
      <c r="K20" s="58"/>
      <c r="L20" s="59"/>
      <c r="M20" s="52">
        <f>AVERAGE(M21:M23,M25:M27)</f>
        <v>99.958739684921227</v>
      </c>
      <c r="N20" s="52">
        <f>AVERAGE(N23)</f>
        <v>31.578947368421051</v>
      </c>
    </row>
    <row r="21" spans="1:14" s="53" customFormat="1" ht="41.4" x14ac:dyDescent="0.25">
      <c r="A21" s="61" t="s">
        <v>139</v>
      </c>
      <c r="B21" s="54" t="s">
        <v>170</v>
      </c>
      <c r="C21" s="54" t="s">
        <v>165</v>
      </c>
      <c r="D21" s="54">
        <v>0</v>
      </c>
      <c r="E21" s="55">
        <v>587.4</v>
      </c>
      <c r="F21" s="54">
        <v>929.8</v>
      </c>
      <c r="G21" s="55">
        <v>1129.3800000000001</v>
      </c>
      <c r="H21" s="56">
        <f>G21/F21*100</f>
        <v>121.46483114648315</v>
      </c>
      <c r="I21" s="56">
        <f>G21/E21*100</f>
        <v>192.26762002042904</v>
      </c>
      <c r="J21" s="74"/>
      <c r="K21" s="74"/>
      <c r="L21" s="11" t="s">
        <v>4</v>
      </c>
      <c r="M21" s="17">
        <f t="shared" ref="M21:M27" si="8">MIN(G21/F21*100, 100)</f>
        <v>100</v>
      </c>
      <c r="N21" s="17" t="str">
        <f t="shared" ref="N21:N27" si="9">IF(D21&lt;&gt;0,MIN(I21,100),"-")</f>
        <v>-</v>
      </c>
    </row>
    <row r="22" spans="1:14" s="53" customFormat="1" ht="41.4" x14ac:dyDescent="0.25">
      <c r="A22" s="61" t="s">
        <v>140</v>
      </c>
      <c r="B22" s="54" t="s">
        <v>171</v>
      </c>
      <c r="C22" s="54" t="s">
        <v>154</v>
      </c>
      <c r="D22" s="54">
        <v>0</v>
      </c>
      <c r="E22" s="55">
        <v>16</v>
      </c>
      <c r="F22" s="54">
        <v>29</v>
      </c>
      <c r="G22" s="55">
        <v>33</v>
      </c>
      <c r="H22" s="56">
        <f t="shared" ref="H22:H27" si="10">G22/F22*100</f>
        <v>113.79310344827587</v>
      </c>
      <c r="I22" s="56">
        <f t="shared" ref="I22:I27" si="11">G22/E22*100</f>
        <v>206.25</v>
      </c>
      <c r="J22" s="57"/>
      <c r="K22" s="57"/>
      <c r="L22" s="11" t="s">
        <v>4</v>
      </c>
      <c r="M22" s="17">
        <f t="shared" si="8"/>
        <v>100</v>
      </c>
      <c r="N22" s="17" t="str">
        <f t="shared" si="9"/>
        <v>-</v>
      </c>
    </row>
    <row r="23" spans="1:14" s="53" customFormat="1" ht="96.6" x14ac:dyDescent="0.25">
      <c r="A23" s="61" t="s">
        <v>141</v>
      </c>
      <c r="B23" s="54" t="s">
        <v>172</v>
      </c>
      <c r="C23" s="54" t="s">
        <v>154</v>
      </c>
      <c r="D23" s="54">
        <v>1</v>
      </c>
      <c r="E23" s="55">
        <v>19</v>
      </c>
      <c r="F23" s="54">
        <v>6</v>
      </c>
      <c r="G23" s="55">
        <v>6</v>
      </c>
      <c r="H23" s="56">
        <f t="shared" si="10"/>
        <v>100</v>
      </c>
      <c r="I23" s="56">
        <f t="shared" si="11"/>
        <v>31.578947368421051</v>
      </c>
      <c r="J23" s="73" t="s">
        <v>222</v>
      </c>
      <c r="K23" s="73" t="s">
        <v>236</v>
      </c>
      <c r="L23" s="11" t="s">
        <v>4</v>
      </c>
      <c r="M23" s="17">
        <f t="shared" si="8"/>
        <v>100</v>
      </c>
      <c r="N23" s="17">
        <f t="shared" si="9"/>
        <v>31.578947368421051</v>
      </c>
    </row>
    <row r="24" spans="1:14" s="53" customFormat="1" ht="41.4" x14ac:dyDescent="0.25">
      <c r="A24" s="61" t="s">
        <v>142</v>
      </c>
      <c r="B24" s="54" t="s">
        <v>173</v>
      </c>
      <c r="C24" s="54" t="s">
        <v>154</v>
      </c>
      <c r="D24" s="54">
        <v>0</v>
      </c>
      <c r="E24" s="60">
        <v>0</v>
      </c>
      <c r="F24" s="54">
        <v>0</v>
      </c>
      <c r="G24" s="60">
        <v>0</v>
      </c>
      <c r="H24" s="56" t="s">
        <v>143</v>
      </c>
      <c r="I24" s="56" t="s">
        <v>143</v>
      </c>
      <c r="J24" s="64"/>
      <c r="K24" s="64"/>
      <c r="L24" s="11" t="s">
        <v>92</v>
      </c>
      <c r="M24" s="17" t="s">
        <v>143</v>
      </c>
      <c r="N24" s="17" t="str">
        <f t="shared" si="9"/>
        <v>-</v>
      </c>
    </row>
    <row r="25" spans="1:14" s="53" customFormat="1" ht="41.4" x14ac:dyDescent="0.25">
      <c r="A25" s="61" t="s">
        <v>144</v>
      </c>
      <c r="B25" s="54" t="s">
        <v>174</v>
      </c>
      <c r="C25" s="54" t="s">
        <v>154</v>
      </c>
      <c r="D25" s="54">
        <v>0</v>
      </c>
      <c r="E25" s="55">
        <v>16</v>
      </c>
      <c r="F25" s="54">
        <v>20</v>
      </c>
      <c r="G25" s="55">
        <v>20</v>
      </c>
      <c r="H25" s="56">
        <f t="shared" si="10"/>
        <v>100</v>
      </c>
      <c r="I25" s="56">
        <f t="shared" si="11"/>
        <v>125</v>
      </c>
      <c r="J25" s="57"/>
      <c r="K25" s="57"/>
      <c r="L25" s="11" t="s">
        <v>92</v>
      </c>
      <c r="M25" s="17">
        <f t="shared" si="8"/>
        <v>100</v>
      </c>
      <c r="N25" s="17" t="str">
        <f t="shared" si="9"/>
        <v>-</v>
      </c>
    </row>
    <row r="26" spans="1:14" s="53" customFormat="1" ht="55.2" x14ac:dyDescent="0.25">
      <c r="A26" s="61" t="s">
        <v>145</v>
      </c>
      <c r="B26" s="54" t="s">
        <v>175</v>
      </c>
      <c r="C26" s="54" t="s">
        <v>154</v>
      </c>
      <c r="D26" s="54">
        <v>0</v>
      </c>
      <c r="E26" s="55">
        <v>40</v>
      </c>
      <c r="F26" s="54">
        <v>43</v>
      </c>
      <c r="G26" s="55">
        <v>43</v>
      </c>
      <c r="H26" s="56">
        <f t="shared" si="10"/>
        <v>100</v>
      </c>
      <c r="I26" s="56">
        <f t="shared" si="11"/>
        <v>107.5</v>
      </c>
      <c r="J26" s="57"/>
      <c r="K26" s="57"/>
      <c r="L26" s="11" t="s">
        <v>4</v>
      </c>
      <c r="M26" s="17">
        <f t="shared" si="8"/>
        <v>100</v>
      </c>
      <c r="N26" s="17"/>
    </row>
    <row r="27" spans="1:14" s="53" customFormat="1" ht="55.2" x14ac:dyDescent="0.25">
      <c r="A27" s="61" t="s">
        <v>177</v>
      </c>
      <c r="B27" s="54" t="s">
        <v>176</v>
      </c>
      <c r="C27" s="54" t="s">
        <v>165</v>
      </c>
      <c r="D27" s="54">
        <v>0</v>
      </c>
      <c r="E27" s="55">
        <v>981.4</v>
      </c>
      <c r="F27" s="54">
        <v>1999.5</v>
      </c>
      <c r="G27" s="55">
        <v>1994.55</v>
      </c>
      <c r="H27" s="56">
        <f t="shared" si="10"/>
        <v>99.752438109527375</v>
      </c>
      <c r="I27" s="56">
        <f t="shared" si="11"/>
        <v>203.23517424088035</v>
      </c>
      <c r="J27" s="57"/>
      <c r="K27" s="57"/>
      <c r="L27" s="11" t="s">
        <v>4</v>
      </c>
      <c r="M27" s="17">
        <f t="shared" si="8"/>
        <v>99.752438109527375</v>
      </c>
      <c r="N27" s="17" t="str">
        <f t="shared" si="9"/>
        <v>-</v>
      </c>
    </row>
    <row r="28" spans="1:14" s="53" customFormat="1" ht="41.4" x14ac:dyDescent="0.25">
      <c r="A28" s="49" t="s">
        <v>179</v>
      </c>
      <c r="B28" s="49" t="s">
        <v>178</v>
      </c>
      <c r="C28" s="49"/>
      <c r="D28" s="49"/>
      <c r="E28" s="54"/>
      <c r="F28" s="49"/>
      <c r="G28" s="54"/>
      <c r="H28" s="56"/>
      <c r="I28" s="56"/>
      <c r="J28" s="58"/>
      <c r="K28" s="58"/>
      <c r="L28" s="59"/>
      <c r="M28" s="52">
        <f>AVERAGE(M29:M31)</f>
        <v>96.666666666666671</v>
      </c>
      <c r="N28" s="52" t="s">
        <v>143</v>
      </c>
    </row>
    <row r="29" spans="1:14" s="53" customFormat="1" ht="69" x14ac:dyDescent="0.25">
      <c r="A29" s="54" t="s">
        <v>180</v>
      </c>
      <c r="B29" s="54" t="s">
        <v>183</v>
      </c>
      <c r="C29" s="54" t="s">
        <v>154</v>
      </c>
      <c r="D29" s="54">
        <v>0</v>
      </c>
      <c r="E29" s="55">
        <v>121</v>
      </c>
      <c r="F29" s="54">
        <v>106</v>
      </c>
      <c r="G29" s="55">
        <v>107</v>
      </c>
      <c r="H29" s="56">
        <f>G29/F29*100</f>
        <v>100.9433962264151</v>
      </c>
      <c r="I29" s="56">
        <f>G29/E29*100</f>
        <v>88.429752066115711</v>
      </c>
      <c r="J29" s="73" t="s">
        <v>220</v>
      </c>
      <c r="K29" s="73" t="s">
        <v>234</v>
      </c>
      <c r="L29" s="11" t="s">
        <v>35</v>
      </c>
      <c r="M29" s="17">
        <f t="shared" ref="M29:M31" si="12">MIN(G29/F29*100, 100)</f>
        <v>100</v>
      </c>
      <c r="N29" s="17" t="str">
        <f t="shared" ref="N29:N31" si="13">IF(D29&lt;&gt;0,MIN(I29,100),"-")</f>
        <v>-</v>
      </c>
    </row>
    <row r="30" spans="1:14" s="53" customFormat="1" ht="82.8" x14ac:dyDescent="0.25">
      <c r="A30" s="54" t="s">
        <v>181</v>
      </c>
      <c r="B30" s="54" t="s">
        <v>184</v>
      </c>
      <c r="C30" s="54" t="s">
        <v>154</v>
      </c>
      <c r="D30" s="54">
        <v>0</v>
      </c>
      <c r="E30" s="55">
        <v>36</v>
      </c>
      <c r="F30" s="54">
        <v>46</v>
      </c>
      <c r="G30" s="55">
        <v>46</v>
      </c>
      <c r="H30" s="56">
        <f t="shared" ref="H30:H31" si="14">G30/F30*100</f>
        <v>100</v>
      </c>
      <c r="I30" s="56">
        <f t="shared" ref="I30:I31" si="15">G30/E30*100</f>
        <v>127.77777777777777</v>
      </c>
      <c r="J30" s="57"/>
      <c r="K30" s="57"/>
      <c r="L30" s="11" t="s">
        <v>35</v>
      </c>
      <c r="M30" s="17">
        <f t="shared" si="12"/>
        <v>100</v>
      </c>
      <c r="N30" s="17" t="str">
        <f t="shared" si="13"/>
        <v>-</v>
      </c>
    </row>
    <row r="31" spans="1:14" s="53" customFormat="1" ht="111.75" customHeight="1" x14ac:dyDescent="0.25">
      <c r="A31" s="54" t="s">
        <v>182</v>
      </c>
      <c r="B31" s="54" t="s">
        <v>185</v>
      </c>
      <c r="C31" s="54" t="s">
        <v>154</v>
      </c>
      <c r="D31" s="54">
        <v>0</v>
      </c>
      <c r="E31" s="55">
        <v>45</v>
      </c>
      <c r="F31" s="54">
        <v>30</v>
      </c>
      <c r="G31" s="55">
        <v>27</v>
      </c>
      <c r="H31" s="56">
        <f t="shared" si="14"/>
        <v>90</v>
      </c>
      <c r="I31" s="56">
        <f t="shared" si="15"/>
        <v>60</v>
      </c>
      <c r="J31" s="73" t="s">
        <v>220</v>
      </c>
      <c r="K31" s="73" t="s">
        <v>239</v>
      </c>
      <c r="L31" s="11" t="s">
        <v>36</v>
      </c>
      <c r="M31" s="17">
        <f t="shared" si="12"/>
        <v>90</v>
      </c>
      <c r="N31" s="17" t="str">
        <f t="shared" si="13"/>
        <v>-</v>
      </c>
    </row>
    <row r="32" spans="1:14" s="53" customFormat="1" ht="82.8" x14ac:dyDescent="0.25">
      <c r="A32" s="49" t="s">
        <v>242</v>
      </c>
      <c r="B32" s="49" t="s">
        <v>188</v>
      </c>
      <c r="C32" s="49"/>
      <c r="D32" s="49"/>
      <c r="E32" s="54"/>
      <c r="F32" s="49"/>
      <c r="G32" s="54"/>
      <c r="H32" s="56"/>
      <c r="I32" s="56"/>
      <c r="J32" s="58"/>
      <c r="K32" s="58"/>
      <c r="L32" s="59"/>
      <c r="M32" s="52">
        <f>AVERAGE(M33:M34)</f>
        <v>82.58064516129032</v>
      </c>
      <c r="N32" s="52" t="s">
        <v>143</v>
      </c>
    </row>
    <row r="33" spans="1:14" s="53" customFormat="1" ht="177.75" customHeight="1" x14ac:dyDescent="0.25">
      <c r="A33" s="54" t="s">
        <v>243</v>
      </c>
      <c r="B33" s="54" t="s">
        <v>186</v>
      </c>
      <c r="C33" s="54" t="s">
        <v>165</v>
      </c>
      <c r="D33" s="54">
        <v>0</v>
      </c>
      <c r="E33" s="55">
        <v>139.1</v>
      </c>
      <c r="F33" s="54">
        <v>108.5</v>
      </c>
      <c r="G33" s="55">
        <v>70.7</v>
      </c>
      <c r="H33" s="56">
        <f>G33/F33*100</f>
        <v>65.161290322580641</v>
      </c>
      <c r="I33" s="56">
        <f>G33/E33*100</f>
        <v>50.82674335010784</v>
      </c>
      <c r="J33" s="72" t="s">
        <v>223</v>
      </c>
      <c r="K33" s="73" t="s">
        <v>234</v>
      </c>
      <c r="L33" s="11" t="s">
        <v>4</v>
      </c>
      <c r="M33" s="17">
        <f t="shared" ref="M33:M34" si="16">MIN(G33/F33*100, 100)</f>
        <v>65.161290322580641</v>
      </c>
      <c r="N33" s="17" t="str">
        <f t="shared" ref="N33:N34" si="17">IF(D33&lt;&gt;0,MIN(I33,100),"-")</f>
        <v>-</v>
      </c>
    </row>
    <row r="34" spans="1:14" s="53" customFormat="1" ht="41.4" x14ac:dyDescent="0.25">
      <c r="A34" s="54" t="s">
        <v>244</v>
      </c>
      <c r="B34" s="54" t="s">
        <v>187</v>
      </c>
      <c r="C34" s="54" t="s">
        <v>154</v>
      </c>
      <c r="D34" s="54">
        <v>0</v>
      </c>
      <c r="E34" s="55">
        <v>1</v>
      </c>
      <c r="F34" s="54">
        <v>2</v>
      </c>
      <c r="G34" s="55">
        <v>3</v>
      </c>
      <c r="H34" s="56">
        <f>G34/F34*100</f>
        <v>150</v>
      </c>
      <c r="I34" s="56">
        <f>G34/E34*100</f>
        <v>300</v>
      </c>
      <c r="J34" s="57"/>
      <c r="K34" s="57"/>
      <c r="L34" s="11" t="s">
        <v>4</v>
      </c>
      <c r="M34" s="17">
        <f t="shared" si="16"/>
        <v>100</v>
      </c>
      <c r="N34" s="17" t="str">
        <f t="shared" si="17"/>
        <v>-</v>
      </c>
    </row>
  </sheetData>
  <mergeCells count="15">
    <mergeCell ref="A1:N1"/>
    <mergeCell ref="A2:N2"/>
    <mergeCell ref="A4:A6"/>
    <mergeCell ref="B4:B6"/>
    <mergeCell ref="C4:C6"/>
    <mergeCell ref="D4:D6"/>
    <mergeCell ref="E4:G4"/>
    <mergeCell ref="H4:H6"/>
    <mergeCell ref="I4:I6"/>
    <mergeCell ref="J4:J6"/>
    <mergeCell ref="K4:K6"/>
    <mergeCell ref="L4:L6"/>
    <mergeCell ref="M4:M6"/>
    <mergeCell ref="N4:N6"/>
    <mergeCell ref="F5:G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59999389629810485"/>
  </sheetPr>
  <dimension ref="A1:H9"/>
  <sheetViews>
    <sheetView topLeftCell="B1" zoomScaleNormal="100" zoomScaleSheetLayoutView="100" workbookViewId="0">
      <selection activeCell="H9" sqref="H9"/>
    </sheetView>
  </sheetViews>
  <sheetFormatPr defaultRowHeight="13.8" x14ac:dyDescent="0.25"/>
  <cols>
    <col min="1" max="1" width="6.33203125" style="46" customWidth="1"/>
    <col min="2" max="2" width="69.88671875" style="46" customWidth="1"/>
    <col min="3" max="3" width="14.5546875" style="46" customWidth="1"/>
    <col min="4" max="4" width="14.88671875" style="46" customWidth="1"/>
    <col min="5" max="5" width="16.33203125" style="46" customWidth="1"/>
    <col min="6" max="6" width="14.33203125" style="46" customWidth="1"/>
    <col min="7" max="7" width="17.6640625" style="46" customWidth="1"/>
    <col min="8" max="8" width="46.44140625" style="46" customWidth="1"/>
    <col min="9" max="256" width="8.88671875" style="46"/>
    <col min="257" max="257" width="6.33203125" style="46" customWidth="1"/>
    <col min="258" max="258" width="69.88671875" style="46" customWidth="1"/>
    <col min="259" max="259" width="14.5546875" style="46" customWidth="1"/>
    <col min="260" max="260" width="14.88671875" style="46" customWidth="1"/>
    <col min="261" max="261" width="16.33203125" style="46" customWidth="1"/>
    <col min="262" max="262" width="14.33203125" style="46" customWidth="1"/>
    <col min="263" max="263" width="17.6640625" style="46" customWidth="1"/>
    <col min="264" max="264" width="46.44140625" style="46" customWidth="1"/>
    <col min="265" max="512" width="8.88671875" style="46"/>
    <col min="513" max="513" width="6.33203125" style="46" customWidth="1"/>
    <col min="514" max="514" width="69.88671875" style="46" customWidth="1"/>
    <col min="515" max="515" width="14.5546875" style="46" customWidth="1"/>
    <col min="516" max="516" width="14.88671875" style="46" customWidth="1"/>
    <col min="517" max="517" width="16.33203125" style="46" customWidth="1"/>
    <col min="518" max="518" width="14.33203125" style="46" customWidth="1"/>
    <col min="519" max="519" width="17.6640625" style="46" customWidth="1"/>
    <col min="520" max="520" width="46.44140625" style="46" customWidth="1"/>
    <col min="521" max="768" width="8.88671875" style="46"/>
    <col min="769" max="769" width="6.33203125" style="46" customWidth="1"/>
    <col min="770" max="770" width="69.88671875" style="46" customWidth="1"/>
    <col min="771" max="771" width="14.5546875" style="46" customWidth="1"/>
    <col min="772" max="772" width="14.88671875" style="46" customWidth="1"/>
    <col min="773" max="773" width="16.33203125" style="46" customWidth="1"/>
    <col min="774" max="774" width="14.33203125" style="46" customWidth="1"/>
    <col min="775" max="775" width="17.6640625" style="46" customWidth="1"/>
    <col min="776" max="776" width="46.44140625" style="46" customWidth="1"/>
    <col min="777" max="1024" width="8.88671875" style="46"/>
    <col min="1025" max="1025" width="6.33203125" style="46" customWidth="1"/>
    <col min="1026" max="1026" width="69.88671875" style="46" customWidth="1"/>
    <col min="1027" max="1027" width="14.5546875" style="46" customWidth="1"/>
    <col min="1028" max="1028" width="14.88671875" style="46" customWidth="1"/>
    <col min="1029" max="1029" width="16.33203125" style="46" customWidth="1"/>
    <col min="1030" max="1030" width="14.33203125" style="46" customWidth="1"/>
    <col min="1031" max="1031" width="17.6640625" style="46" customWidth="1"/>
    <col min="1032" max="1032" width="46.44140625" style="46" customWidth="1"/>
    <col min="1033" max="1280" width="8.88671875" style="46"/>
    <col min="1281" max="1281" width="6.33203125" style="46" customWidth="1"/>
    <col min="1282" max="1282" width="69.88671875" style="46" customWidth="1"/>
    <col min="1283" max="1283" width="14.5546875" style="46" customWidth="1"/>
    <col min="1284" max="1284" width="14.88671875" style="46" customWidth="1"/>
    <col min="1285" max="1285" width="16.33203125" style="46" customWidth="1"/>
    <col min="1286" max="1286" width="14.33203125" style="46" customWidth="1"/>
    <col min="1287" max="1287" width="17.6640625" style="46" customWidth="1"/>
    <col min="1288" max="1288" width="46.44140625" style="46" customWidth="1"/>
    <col min="1289" max="1536" width="8.88671875" style="46"/>
    <col min="1537" max="1537" width="6.33203125" style="46" customWidth="1"/>
    <col min="1538" max="1538" width="69.88671875" style="46" customWidth="1"/>
    <col min="1539" max="1539" width="14.5546875" style="46" customWidth="1"/>
    <col min="1540" max="1540" width="14.88671875" style="46" customWidth="1"/>
    <col min="1541" max="1541" width="16.33203125" style="46" customWidth="1"/>
    <col min="1542" max="1542" width="14.33203125" style="46" customWidth="1"/>
    <col min="1543" max="1543" width="17.6640625" style="46" customWidth="1"/>
    <col min="1544" max="1544" width="46.44140625" style="46" customWidth="1"/>
    <col min="1545" max="1792" width="8.88671875" style="46"/>
    <col min="1793" max="1793" width="6.33203125" style="46" customWidth="1"/>
    <col min="1794" max="1794" width="69.88671875" style="46" customWidth="1"/>
    <col min="1795" max="1795" width="14.5546875" style="46" customWidth="1"/>
    <col min="1796" max="1796" width="14.88671875" style="46" customWidth="1"/>
    <col min="1797" max="1797" width="16.33203125" style="46" customWidth="1"/>
    <col min="1798" max="1798" width="14.33203125" style="46" customWidth="1"/>
    <col min="1799" max="1799" width="17.6640625" style="46" customWidth="1"/>
    <col min="1800" max="1800" width="46.44140625" style="46" customWidth="1"/>
    <col min="1801" max="2048" width="8.88671875" style="46"/>
    <col min="2049" max="2049" width="6.33203125" style="46" customWidth="1"/>
    <col min="2050" max="2050" width="69.88671875" style="46" customWidth="1"/>
    <col min="2051" max="2051" width="14.5546875" style="46" customWidth="1"/>
    <col min="2052" max="2052" width="14.88671875" style="46" customWidth="1"/>
    <col min="2053" max="2053" width="16.33203125" style="46" customWidth="1"/>
    <col min="2054" max="2054" width="14.33203125" style="46" customWidth="1"/>
    <col min="2055" max="2055" width="17.6640625" style="46" customWidth="1"/>
    <col min="2056" max="2056" width="46.44140625" style="46" customWidth="1"/>
    <col min="2057" max="2304" width="8.88671875" style="46"/>
    <col min="2305" max="2305" width="6.33203125" style="46" customWidth="1"/>
    <col min="2306" max="2306" width="69.88671875" style="46" customWidth="1"/>
    <col min="2307" max="2307" width="14.5546875" style="46" customWidth="1"/>
    <col min="2308" max="2308" width="14.88671875" style="46" customWidth="1"/>
    <col min="2309" max="2309" width="16.33203125" style="46" customWidth="1"/>
    <col min="2310" max="2310" width="14.33203125" style="46" customWidth="1"/>
    <col min="2311" max="2311" width="17.6640625" style="46" customWidth="1"/>
    <col min="2312" max="2312" width="46.44140625" style="46" customWidth="1"/>
    <col min="2313" max="2560" width="8.88671875" style="46"/>
    <col min="2561" max="2561" width="6.33203125" style="46" customWidth="1"/>
    <col min="2562" max="2562" width="69.88671875" style="46" customWidth="1"/>
    <col min="2563" max="2563" width="14.5546875" style="46" customWidth="1"/>
    <col min="2564" max="2564" width="14.88671875" style="46" customWidth="1"/>
    <col min="2565" max="2565" width="16.33203125" style="46" customWidth="1"/>
    <col min="2566" max="2566" width="14.33203125" style="46" customWidth="1"/>
    <col min="2567" max="2567" width="17.6640625" style="46" customWidth="1"/>
    <col min="2568" max="2568" width="46.44140625" style="46" customWidth="1"/>
    <col min="2569" max="2816" width="8.88671875" style="46"/>
    <col min="2817" max="2817" width="6.33203125" style="46" customWidth="1"/>
    <col min="2818" max="2818" width="69.88671875" style="46" customWidth="1"/>
    <col min="2819" max="2819" width="14.5546875" style="46" customWidth="1"/>
    <col min="2820" max="2820" width="14.88671875" style="46" customWidth="1"/>
    <col min="2821" max="2821" width="16.33203125" style="46" customWidth="1"/>
    <col min="2822" max="2822" width="14.33203125" style="46" customWidth="1"/>
    <col min="2823" max="2823" width="17.6640625" style="46" customWidth="1"/>
    <col min="2824" max="2824" width="46.44140625" style="46" customWidth="1"/>
    <col min="2825" max="3072" width="8.88671875" style="46"/>
    <col min="3073" max="3073" width="6.33203125" style="46" customWidth="1"/>
    <col min="3074" max="3074" width="69.88671875" style="46" customWidth="1"/>
    <col min="3075" max="3075" width="14.5546875" style="46" customWidth="1"/>
    <col min="3076" max="3076" width="14.88671875" style="46" customWidth="1"/>
    <col min="3077" max="3077" width="16.33203125" style="46" customWidth="1"/>
    <col min="3078" max="3078" width="14.33203125" style="46" customWidth="1"/>
    <col min="3079" max="3079" width="17.6640625" style="46" customWidth="1"/>
    <col min="3080" max="3080" width="46.44140625" style="46" customWidth="1"/>
    <col min="3081" max="3328" width="8.88671875" style="46"/>
    <col min="3329" max="3329" width="6.33203125" style="46" customWidth="1"/>
    <col min="3330" max="3330" width="69.88671875" style="46" customWidth="1"/>
    <col min="3331" max="3331" width="14.5546875" style="46" customWidth="1"/>
    <col min="3332" max="3332" width="14.88671875" style="46" customWidth="1"/>
    <col min="3333" max="3333" width="16.33203125" style="46" customWidth="1"/>
    <col min="3334" max="3334" width="14.33203125" style="46" customWidth="1"/>
    <col min="3335" max="3335" width="17.6640625" style="46" customWidth="1"/>
    <col min="3336" max="3336" width="46.44140625" style="46" customWidth="1"/>
    <col min="3337" max="3584" width="8.88671875" style="46"/>
    <col min="3585" max="3585" width="6.33203125" style="46" customWidth="1"/>
    <col min="3586" max="3586" width="69.88671875" style="46" customWidth="1"/>
    <col min="3587" max="3587" width="14.5546875" style="46" customWidth="1"/>
    <col min="3588" max="3588" width="14.88671875" style="46" customWidth="1"/>
    <col min="3589" max="3589" width="16.33203125" style="46" customWidth="1"/>
    <col min="3590" max="3590" width="14.33203125" style="46" customWidth="1"/>
    <col min="3591" max="3591" width="17.6640625" style="46" customWidth="1"/>
    <col min="3592" max="3592" width="46.44140625" style="46" customWidth="1"/>
    <col min="3593" max="3840" width="8.88671875" style="46"/>
    <col min="3841" max="3841" width="6.33203125" style="46" customWidth="1"/>
    <col min="3842" max="3842" width="69.88671875" style="46" customWidth="1"/>
    <col min="3843" max="3843" width="14.5546875" style="46" customWidth="1"/>
    <col min="3844" max="3844" width="14.88671875" style="46" customWidth="1"/>
    <col min="3845" max="3845" width="16.33203125" style="46" customWidth="1"/>
    <col min="3846" max="3846" width="14.33203125" style="46" customWidth="1"/>
    <col min="3847" max="3847" width="17.6640625" style="46" customWidth="1"/>
    <col min="3848" max="3848" width="46.44140625" style="46" customWidth="1"/>
    <col min="3849" max="4096" width="8.88671875" style="46"/>
    <col min="4097" max="4097" width="6.33203125" style="46" customWidth="1"/>
    <col min="4098" max="4098" width="69.88671875" style="46" customWidth="1"/>
    <col min="4099" max="4099" width="14.5546875" style="46" customWidth="1"/>
    <col min="4100" max="4100" width="14.88671875" style="46" customWidth="1"/>
    <col min="4101" max="4101" width="16.33203125" style="46" customWidth="1"/>
    <col min="4102" max="4102" width="14.33203125" style="46" customWidth="1"/>
    <col min="4103" max="4103" width="17.6640625" style="46" customWidth="1"/>
    <col min="4104" max="4104" width="46.44140625" style="46" customWidth="1"/>
    <col min="4105" max="4352" width="8.88671875" style="46"/>
    <col min="4353" max="4353" width="6.33203125" style="46" customWidth="1"/>
    <col min="4354" max="4354" width="69.88671875" style="46" customWidth="1"/>
    <col min="4355" max="4355" width="14.5546875" style="46" customWidth="1"/>
    <col min="4356" max="4356" width="14.88671875" style="46" customWidth="1"/>
    <col min="4357" max="4357" width="16.33203125" style="46" customWidth="1"/>
    <col min="4358" max="4358" width="14.33203125" style="46" customWidth="1"/>
    <col min="4359" max="4359" width="17.6640625" style="46" customWidth="1"/>
    <col min="4360" max="4360" width="46.44140625" style="46" customWidth="1"/>
    <col min="4361" max="4608" width="8.88671875" style="46"/>
    <col min="4609" max="4609" width="6.33203125" style="46" customWidth="1"/>
    <col min="4610" max="4610" width="69.88671875" style="46" customWidth="1"/>
    <col min="4611" max="4611" width="14.5546875" style="46" customWidth="1"/>
    <col min="4612" max="4612" width="14.88671875" style="46" customWidth="1"/>
    <col min="4613" max="4613" width="16.33203125" style="46" customWidth="1"/>
    <col min="4614" max="4614" width="14.33203125" style="46" customWidth="1"/>
    <col min="4615" max="4615" width="17.6640625" style="46" customWidth="1"/>
    <col min="4616" max="4616" width="46.44140625" style="46" customWidth="1"/>
    <col min="4617" max="4864" width="8.88671875" style="46"/>
    <col min="4865" max="4865" width="6.33203125" style="46" customWidth="1"/>
    <col min="4866" max="4866" width="69.88671875" style="46" customWidth="1"/>
    <col min="4867" max="4867" width="14.5546875" style="46" customWidth="1"/>
    <col min="4868" max="4868" width="14.88671875" style="46" customWidth="1"/>
    <col min="4869" max="4869" width="16.33203125" style="46" customWidth="1"/>
    <col min="4870" max="4870" width="14.33203125" style="46" customWidth="1"/>
    <col min="4871" max="4871" width="17.6640625" style="46" customWidth="1"/>
    <col min="4872" max="4872" width="46.44140625" style="46" customWidth="1"/>
    <col min="4873" max="5120" width="8.88671875" style="46"/>
    <col min="5121" max="5121" width="6.33203125" style="46" customWidth="1"/>
    <col min="5122" max="5122" width="69.88671875" style="46" customWidth="1"/>
    <col min="5123" max="5123" width="14.5546875" style="46" customWidth="1"/>
    <col min="5124" max="5124" width="14.88671875" style="46" customWidth="1"/>
    <col min="5125" max="5125" width="16.33203125" style="46" customWidth="1"/>
    <col min="5126" max="5126" width="14.33203125" style="46" customWidth="1"/>
    <col min="5127" max="5127" width="17.6640625" style="46" customWidth="1"/>
    <col min="5128" max="5128" width="46.44140625" style="46" customWidth="1"/>
    <col min="5129" max="5376" width="8.88671875" style="46"/>
    <col min="5377" max="5377" width="6.33203125" style="46" customWidth="1"/>
    <col min="5378" max="5378" width="69.88671875" style="46" customWidth="1"/>
    <col min="5379" max="5379" width="14.5546875" style="46" customWidth="1"/>
    <col min="5380" max="5380" width="14.88671875" style="46" customWidth="1"/>
    <col min="5381" max="5381" width="16.33203125" style="46" customWidth="1"/>
    <col min="5382" max="5382" width="14.33203125" style="46" customWidth="1"/>
    <col min="5383" max="5383" width="17.6640625" style="46" customWidth="1"/>
    <col min="5384" max="5384" width="46.44140625" style="46" customWidth="1"/>
    <col min="5385" max="5632" width="8.88671875" style="46"/>
    <col min="5633" max="5633" width="6.33203125" style="46" customWidth="1"/>
    <col min="5634" max="5634" width="69.88671875" style="46" customWidth="1"/>
    <col min="5635" max="5635" width="14.5546875" style="46" customWidth="1"/>
    <col min="5636" max="5636" width="14.88671875" style="46" customWidth="1"/>
    <col min="5637" max="5637" width="16.33203125" style="46" customWidth="1"/>
    <col min="5638" max="5638" width="14.33203125" style="46" customWidth="1"/>
    <col min="5639" max="5639" width="17.6640625" style="46" customWidth="1"/>
    <col min="5640" max="5640" width="46.44140625" style="46" customWidth="1"/>
    <col min="5641" max="5888" width="8.88671875" style="46"/>
    <col min="5889" max="5889" width="6.33203125" style="46" customWidth="1"/>
    <col min="5890" max="5890" width="69.88671875" style="46" customWidth="1"/>
    <col min="5891" max="5891" width="14.5546875" style="46" customWidth="1"/>
    <col min="5892" max="5892" width="14.88671875" style="46" customWidth="1"/>
    <col min="5893" max="5893" width="16.33203125" style="46" customWidth="1"/>
    <col min="5894" max="5894" width="14.33203125" style="46" customWidth="1"/>
    <col min="5895" max="5895" width="17.6640625" style="46" customWidth="1"/>
    <col min="5896" max="5896" width="46.44140625" style="46" customWidth="1"/>
    <col min="5897" max="6144" width="8.88671875" style="46"/>
    <col min="6145" max="6145" width="6.33203125" style="46" customWidth="1"/>
    <col min="6146" max="6146" width="69.88671875" style="46" customWidth="1"/>
    <col min="6147" max="6147" width="14.5546875" style="46" customWidth="1"/>
    <col min="6148" max="6148" width="14.88671875" style="46" customWidth="1"/>
    <col min="6149" max="6149" width="16.33203125" style="46" customWidth="1"/>
    <col min="6150" max="6150" width="14.33203125" style="46" customWidth="1"/>
    <col min="6151" max="6151" width="17.6640625" style="46" customWidth="1"/>
    <col min="6152" max="6152" width="46.44140625" style="46" customWidth="1"/>
    <col min="6153" max="6400" width="8.88671875" style="46"/>
    <col min="6401" max="6401" width="6.33203125" style="46" customWidth="1"/>
    <col min="6402" max="6402" width="69.88671875" style="46" customWidth="1"/>
    <col min="6403" max="6403" width="14.5546875" style="46" customWidth="1"/>
    <col min="6404" max="6404" width="14.88671875" style="46" customWidth="1"/>
    <col min="6405" max="6405" width="16.33203125" style="46" customWidth="1"/>
    <col min="6406" max="6406" width="14.33203125" style="46" customWidth="1"/>
    <col min="6407" max="6407" width="17.6640625" style="46" customWidth="1"/>
    <col min="6408" max="6408" width="46.44140625" style="46" customWidth="1"/>
    <col min="6409" max="6656" width="8.88671875" style="46"/>
    <col min="6657" max="6657" width="6.33203125" style="46" customWidth="1"/>
    <col min="6658" max="6658" width="69.88671875" style="46" customWidth="1"/>
    <col min="6659" max="6659" width="14.5546875" style="46" customWidth="1"/>
    <col min="6660" max="6660" width="14.88671875" style="46" customWidth="1"/>
    <col min="6661" max="6661" width="16.33203125" style="46" customWidth="1"/>
    <col min="6662" max="6662" width="14.33203125" style="46" customWidth="1"/>
    <col min="6663" max="6663" width="17.6640625" style="46" customWidth="1"/>
    <col min="6664" max="6664" width="46.44140625" style="46" customWidth="1"/>
    <col min="6665" max="6912" width="8.88671875" style="46"/>
    <col min="6913" max="6913" width="6.33203125" style="46" customWidth="1"/>
    <col min="6914" max="6914" width="69.88671875" style="46" customWidth="1"/>
    <col min="6915" max="6915" width="14.5546875" style="46" customWidth="1"/>
    <col min="6916" max="6916" width="14.88671875" style="46" customWidth="1"/>
    <col min="6917" max="6917" width="16.33203125" style="46" customWidth="1"/>
    <col min="6918" max="6918" width="14.33203125" style="46" customWidth="1"/>
    <col min="6919" max="6919" width="17.6640625" style="46" customWidth="1"/>
    <col min="6920" max="6920" width="46.44140625" style="46" customWidth="1"/>
    <col min="6921" max="7168" width="8.88671875" style="46"/>
    <col min="7169" max="7169" width="6.33203125" style="46" customWidth="1"/>
    <col min="7170" max="7170" width="69.88671875" style="46" customWidth="1"/>
    <col min="7171" max="7171" width="14.5546875" style="46" customWidth="1"/>
    <col min="7172" max="7172" width="14.88671875" style="46" customWidth="1"/>
    <col min="7173" max="7173" width="16.33203125" style="46" customWidth="1"/>
    <col min="7174" max="7174" width="14.33203125" style="46" customWidth="1"/>
    <col min="7175" max="7175" width="17.6640625" style="46" customWidth="1"/>
    <col min="7176" max="7176" width="46.44140625" style="46" customWidth="1"/>
    <col min="7177" max="7424" width="8.88671875" style="46"/>
    <col min="7425" max="7425" width="6.33203125" style="46" customWidth="1"/>
    <col min="7426" max="7426" width="69.88671875" style="46" customWidth="1"/>
    <col min="7427" max="7427" width="14.5546875" style="46" customWidth="1"/>
    <col min="7428" max="7428" width="14.88671875" style="46" customWidth="1"/>
    <col min="7429" max="7429" width="16.33203125" style="46" customWidth="1"/>
    <col min="7430" max="7430" width="14.33203125" style="46" customWidth="1"/>
    <col min="7431" max="7431" width="17.6640625" style="46" customWidth="1"/>
    <col min="7432" max="7432" width="46.44140625" style="46" customWidth="1"/>
    <col min="7433" max="7680" width="8.88671875" style="46"/>
    <col min="7681" max="7681" width="6.33203125" style="46" customWidth="1"/>
    <col min="7682" max="7682" width="69.88671875" style="46" customWidth="1"/>
    <col min="7683" max="7683" width="14.5546875" style="46" customWidth="1"/>
    <col min="7684" max="7684" width="14.88671875" style="46" customWidth="1"/>
    <col min="7685" max="7685" width="16.33203125" style="46" customWidth="1"/>
    <col min="7686" max="7686" width="14.33203125" style="46" customWidth="1"/>
    <col min="7687" max="7687" width="17.6640625" style="46" customWidth="1"/>
    <col min="7688" max="7688" width="46.44140625" style="46" customWidth="1"/>
    <col min="7689" max="7936" width="8.88671875" style="46"/>
    <col min="7937" max="7937" width="6.33203125" style="46" customWidth="1"/>
    <col min="7938" max="7938" width="69.88671875" style="46" customWidth="1"/>
    <col min="7939" max="7939" width="14.5546875" style="46" customWidth="1"/>
    <col min="7940" max="7940" width="14.88671875" style="46" customWidth="1"/>
    <col min="7941" max="7941" width="16.33203125" style="46" customWidth="1"/>
    <col min="7942" max="7942" width="14.33203125" style="46" customWidth="1"/>
    <col min="7943" max="7943" width="17.6640625" style="46" customWidth="1"/>
    <col min="7944" max="7944" width="46.44140625" style="46" customWidth="1"/>
    <col min="7945" max="8192" width="8.88671875" style="46"/>
    <col min="8193" max="8193" width="6.33203125" style="46" customWidth="1"/>
    <col min="8194" max="8194" width="69.88671875" style="46" customWidth="1"/>
    <col min="8195" max="8195" width="14.5546875" style="46" customWidth="1"/>
    <col min="8196" max="8196" width="14.88671875" style="46" customWidth="1"/>
    <col min="8197" max="8197" width="16.33203125" style="46" customWidth="1"/>
    <col min="8198" max="8198" width="14.33203125" style="46" customWidth="1"/>
    <col min="8199" max="8199" width="17.6640625" style="46" customWidth="1"/>
    <col min="8200" max="8200" width="46.44140625" style="46" customWidth="1"/>
    <col min="8201" max="8448" width="8.88671875" style="46"/>
    <col min="8449" max="8449" width="6.33203125" style="46" customWidth="1"/>
    <col min="8450" max="8450" width="69.88671875" style="46" customWidth="1"/>
    <col min="8451" max="8451" width="14.5546875" style="46" customWidth="1"/>
    <col min="8452" max="8452" width="14.88671875" style="46" customWidth="1"/>
    <col min="8453" max="8453" width="16.33203125" style="46" customWidth="1"/>
    <col min="8454" max="8454" width="14.33203125" style="46" customWidth="1"/>
    <col min="8455" max="8455" width="17.6640625" style="46" customWidth="1"/>
    <col min="8456" max="8456" width="46.44140625" style="46" customWidth="1"/>
    <col min="8457" max="8704" width="8.88671875" style="46"/>
    <col min="8705" max="8705" width="6.33203125" style="46" customWidth="1"/>
    <col min="8706" max="8706" width="69.88671875" style="46" customWidth="1"/>
    <col min="8707" max="8707" width="14.5546875" style="46" customWidth="1"/>
    <col min="8708" max="8708" width="14.88671875" style="46" customWidth="1"/>
    <col min="8709" max="8709" width="16.33203125" style="46" customWidth="1"/>
    <col min="8710" max="8710" width="14.33203125" style="46" customWidth="1"/>
    <col min="8711" max="8711" width="17.6640625" style="46" customWidth="1"/>
    <col min="8712" max="8712" width="46.44140625" style="46" customWidth="1"/>
    <col min="8713" max="8960" width="8.88671875" style="46"/>
    <col min="8961" max="8961" width="6.33203125" style="46" customWidth="1"/>
    <col min="8962" max="8962" width="69.88671875" style="46" customWidth="1"/>
    <col min="8963" max="8963" width="14.5546875" style="46" customWidth="1"/>
    <col min="8964" max="8964" width="14.88671875" style="46" customWidth="1"/>
    <col min="8965" max="8965" width="16.33203125" style="46" customWidth="1"/>
    <col min="8966" max="8966" width="14.33203125" style="46" customWidth="1"/>
    <col min="8967" max="8967" width="17.6640625" style="46" customWidth="1"/>
    <col min="8968" max="8968" width="46.44140625" style="46" customWidth="1"/>
    <col min="8969" max="9216" width="8.88671875" style="46"/>
    <col min="9217" max="9217" width="6.33203125" style="46" customWidth="1"/>
    <col min="9218" max="9218" width="69.88671875" style="46" customWidth="1"/>
    <col min="9219" max="9219" width="14.5546875" style="46" customWidth="1"/>
    <col min="9220" max="9220" width="14.88671875" style="46" customWidth="1"/>
    <col min="9221" max="9221" width="16.33203125" style="46" customWidth="1"/>
    <col min="9222" max="9222" width="14.33203125" style="46" customWidth="1"/>
    <col min="9223" max="9223" width="17.6640625" style="46" customWidth="1"/>
    <col min="9224" max="9224" width="46.44140625" style="46" customWidth="1"/>
    <col min="9225" max="9472" width="8.88671875" style="46"/>
    <col min="9473" max="9473" width="6.33203125" style="46" customWidth="1"/>
    <col min="9474" max="9474" width="69.88671875" style="46" customWidth="1"/>
    <col min="9475" max="9475" width="14.5546875" style="46" customWidth="1"/>
    <col min="9476" max="9476" width="14.88671875" style="46" customWidth="1"/>
    <col min="9477" max="9477" width="16.33203125" style="46" customWidth="1"/>
    <col min="9478" max="9478" width="14.33203125" style="46" customWidth="1"/>
    <col min="9479" max="9479" width="17.6640625" style="46" customWidth="1"/>
    <col min="9480" max="9480" width="46.44140625" style="46" customWidth="1"/>
    <col min="9481" max="9728" width="8.88671875" style="46"/>
    <col min="9729" max="9729" width="6.33203125" style="46" customWidth="1"/>
    <col min="9730" max="9730" width="69.88671875" style="46" customWidth="1"/>
    <col min="9731" max="9731" width="14.5546875" style="46" customWidth="1"/>
    <col min="9732" max="9732" width="14.88671875" style="46" customWidth="1"/>
    <col min="9733" max="9733" width="16.33203125" style="46" customWidth="1"/>
    <col min="9734" max="9734" width="14.33203125" style="46" customWidth="1"/>
    <col min="9735" max="9735" width="17.6640625" style="46" customWidth="1"/>
    <col min="9736" max="9736" width="46.44140625" style="46" customWidth="1"/>
    <col min="9737" max="9984" width="8.88671875" style="46"/>
    <col min="9985" max="9985" width="6.33203125" style="46" customWidth="1"/>
    <col min="9986" max="9986" width="69.88671875" style="46" customWidth="1"/>
    <col min="9987" max="9987" width="14.5546875" style="46" customWidth="1"/>
    <col min="9988" max="9988" width="14.88671875" style="46" customWidth="1"/>
    <col min="9989" max="9989" width="16.33203125" style="46" customWidth="1"/>
    <col min="9990" max="9990" width="14.33203125" style="46" customWidth="1"/>
    <col min="9991" max="9991" width="17.6640625" style="46" customWidth="1"/>
    <col min="9992" max="9992" width="46.44140625" style="46" customWidth="1"/>
    <col min="9993" max="10240" width="8.88671875" style="46"/>
    <col min="10241" max="10241" width="6.33203125" style="46" customWidth="1"/>
    <col min="10242" max="10242" width="69.88671875" style="46" customWidth="1"/>
    <col min="10243" max="10243" width="14.5546875" style="46" customWidth="1"/>
    <col min="10244" max="10244" width="14.88671875" style="46" customWidth="1"/>
    <col min="10245" max="10245" width="16.33203125" style="46" customWidth="1"/>
    <col min="10246" max="10246" width="14.33203125" style="46" customWidth="1"/>
    <col min="10247" max="10247" width="17.6640625" style="46" customWidth="1"/>
    <col min="10248" max="10248" width="46.44140625" style="46" customWidth="1"/>
    <col min="10249" max="10496" width="8.88671875" style="46"/>
    <col min="10497" max="10497" width="6.33203125" style="46" customWidth="1"/>
    <col min="10498" max="10498" width="69.88671875" style="46" customWidth="1"/>
    <col min="10499" max="10499" width="14.5546875" style="46" customWidth="1"/>
    <col min="10500" max="10500" width="14.88671875" style="46" customWidth="1"/>
    <col min="10501" max="10501" width="16.33203125" style="46" customWidth="1"/>
    <col min="10502" max="10502" width="14.33203125" style="46" customWidth="1"/>
    <col min="10503" max="10503" width="17.6640625" style="46" customWidth="1"/>
    <col min="10504" max="10504" width="46.44140625" style="46" customWidth="1"/>
    <col min="10505" max="10752" width="8.88671875" style="46"/>
    <col min="10753" max="10753" width="6.33203125" style="46" customWidth="1"/>
    <col min="10754" max="10754" width="69.88671875" style="46" customWidth="1"/>
    <col min="10755" max="10755" width="14.5546875" style="46" customWidth="1"/>
    <col min="10756" max="10756" width="14.88671875" style="46" customWidth="1"/>
    <col min="10757" max="10757" width="16.33203125" style="46" customWidth="1"/>
    <col min="10758" max="10758" width="14.33203125" style="46" customWidth="1"/>
    <col min="10759" max="10759" width="17.6640625" style="46" customWidth="1"/>
    <col min="10760" max="10760" width="46.44140625" style="46" customWidth="1"/>
    <col min="10761" max="11008" width="8.88671875" style="46"/>
    <col min="11009" max="11009" width="6.33203125" style="46" customWidth="1"/>
    <col min="11010" max="11010" width="69.88671875" style="46" customWidth="1"/>
    <col min="11011" max="11011" width="14.5546875" style="46" customWidth="1"/>
    <col min="11012" max="11012" width="14.88671875" style="46" customWidth="1"/>
    <col min="11013" max="11013" width="16.33203125" style="46" customWidth="1"/>
    <col min="11014" max="11014" width="14.33203125" style="46" customWidth="1"/>
    <col min="11015" max="11015" width="17.6640625" style="46" customWidth="1"/>
    <col min="11016" max="11016" width="46.44140625" style="46" customWidth="1"/>
    <col min="11017" max="11264" width="8.88671875" style="46"/>
    <col min="11265" max="11265" width="6.33203125" style="46" customWidth="1"/>
    <col min="11266" max="11266" width="69.88671875" style="46" customWidth="1"/>
    <col min="11267" max="11267" width="14.5546875" style="46" customWidth="1"/>
    <col min="11268" max="11268" width="14.88671875" style="46" customWidth="1"/>
    <col min="11269" max="11269" width="16.33203125" style="46" customWidth="1"/>
    <col min="11270" max="11270" width="14.33203125" style="46" customWidth="1"/>
    <col min="11271" max="11271" width="17.6640625" style="46" customWidth="1"/>
    <col min="11272" max="11272" width="46.44140625" style="46" customWidth="1"/>
    <col min="11273" max="11520" width="8.88671875" style="46"/>
    <col min="11521" max="11521" width="6.33203125" style="46" customWidth="1"/>
    <col min="11522" max="11522" width="69.88671875" style="46" customWidth="1"/>
    <col min="11523" max="11523" width="14.5546875" style="46" customWidth="1"/>
    <col min="11524" max="11524" width="14.88671875" style="46" customWidth="1"/>
    <col min="11525" max="11525" width="16.33203125" style="46" customWidth="1"/>
    <col min="11526" max="11526" width="14.33203125" style="46" customWidth="1"/>
    <col min="11527" max="11527" width="17.6640625" style="46" customWidth="1"/>
    <col min="11528" max="11528" width="46.44140625" style="46" customWidth="1"/>
    <col min="11529" max="11776" width="8.88671875" style="46"/>
    <col min="11777" max="11777" width="6.33203125" style="46" customWidth="1"/>
    <col min="11778" max="11778" width="69.88671875" style="46" customWidth="1"/>
    <col min="11779" max="11779" width="14.5546875" style="46" customWidth="1"/>
    <col min="11780" max="11780" width="14.88671875" style="46" customWidth="1"/>
    <col min="11781" max="11781" width="16.33203125" style="46" customWidth="1"/>
    <col min="11782" max="11782" width="14.33203125" style="46" customWidth="1"/>
    <col min="11783" max="11783" width="17.6640625" style="46" customWidth="1"/>
    <col min="11784" max="11784" width="46.44140625" style="46" customWidth="1"/>
    <col min="11785" max="12032" width="8.88671875" style="46"/>
    <col min="12033" max="12033" width="6.33203125" style="46" customWidth="1"/>
    <col min="12034" max="12034" width="69.88671875" style="46" customWidth="1"/>
    <col min="12035" max="12035" width="14.5546875" style="46" customWidth="1"/>
    <col min="12036" max="12036" width="14.88671875" style="46" customWidth="1"/>
    <col min="12037" max="12037" width="16.33203125" style="46" customWidth="1"/>
    <col min="12038" max="12038" width="14.33203125" style="46" customWidth="1"/>
    <col min="12039" max="12039" width="17.6640625" style="46" customWidth="1"/>
    <col min="12040" max="12040" width="46.44140625" style="46" customWidth="1"/>
    <col min="12041" max="12288" width="8.88671875" style="46"/>
    <col min="12289" max="12289" width="6.33203125" style="46" customWidth="1"/>
    <col min="12290" max="12290" width="69.88671875" style="46" customWidth="1"/>
    <col min="12291" max="12291" width="14.5546875" style="46" customWidth="1"/>
    <col min="12292" max="12292" width="14.88671875" style="46" customWidth="1"/>
    <col min="12293" max="12293" width="16.33203125" style="46" customWidth="1"/>
    <col min="12294" max="12294" width="14.33203125" style="46" customWidth="1"/>
    <col min="12295" max="12295" width="17.6640625" style="46" customWidth="1"/>
    <col min="12296" max="12296" width="46.44140625" style="46" customWidth="1"/>
    <col min="12297" max="12544" width="8.88671875" style="46"/>
    <col min="12545" max="12545" width="6.33203125" style="46" customWidth="1"/>
    <col min="12546" max="12546" width="69.88671875" style="46" customWidth="1"/>
    <col min="12547" max="12547" width="14.5546875" style="46" customWidth="1"/>
    <col min="12548" max="12548" width="14.88671875" style="46" customWidth="1"/>
    <col min="12549" max="12549" width="16.33203125" style="46" customWidth="1"/>
    <col min="12550" max="12550" width="14.33203125" style="46" customWidth="1"/>
    <col min="12551" max="12551" width="17.6640625" style="46" customWidth="1"/>
    <col min="12552" max="12552" width="46.44140625" style="46" customWidth="1"/>
    <col min="12553" max="12800" width="8.88671875" style="46"/>
    <col min="12801" max="12801" width="6.33203125" style="46" customWidth="1"/>
    <col min="12802" max="12802" width="69.88671875" style="46" customWidth="1"/>
    <col min="12803" max="12803" width="14.5546875" style="46" customWidth="1"/>
    <col min="12804" max="12804" width="14.88671875" style="46" customWidth="1"/>
    <col min="12805" max="12805" width="16.33203125" style="46" customWidth="1"/>
    <col min="12806" max="12806" width="14.33203125" style="46" customWidth="1"/>
    <col min="12807" max="12807" width="17.6640625" style="46" customWidth="1"/>
    <col min="12808" max="12808" width="46.44140625" style="46" customWidth="1"/>
    <col min="12809" max="13056" width="8.88671875" style="46"/>
    <col min="13057" max="13057" width="6.33203125" style="46" customWidth="1"/>
    <col min="13058" max="13058" width="69.88671875" style="46" customWidth="1"/>
    <col min="13059" max="13059" width="14.5546875" style="46" customWidth="1"/>
    <col min="13060" max="13060" width="14.88671875" style="46" customWidth="1"/>
    <col min="13061" max="13061" width="16.33203125" style="46" customWidth="1"/>
    <col min="13062" max="13062" width="14.33203125" style="46" customWidth="1"/>
    <col min="13063" max="13063" width="17.6640625" style="46" customWidth="1"/>
    <col min="13064" max="13064" width="46.44140625" style="46" customWidth="1"/>
    <col min="13065" max="13312" width="8.88671875" style="46"/>
    <col min="13313" max="13313" width="6.33203125" style="46" customWidth="1"/>
    <col min="13314" max="13314" width="69.88671875" style="46" customWidth="1"/>
    <col min="13315" max="13315" width="14.5546875" style="46" customWidth="1"/>
    <col min="13316" max="13316" width="14.88671875" style="46" customWidth="1"/>
    <col min="13317" max="13317" width="16.33203125" style="46" customWidth="1"/>
    <col min="13318" max="13318" width="14.33203125" style="46" customWidth="1"/>
    <col min="13319" max="13319" width="17.6640625" style="46" customWidth="1"/>
    <col min="13320" max="13320" width="46.44140625" style="46" customWidth="1"/>
    <col min="13321" max="13568" width="8.88671875" style="46"/>
    <col min="13569" max="13569" width="6.33203125" style="46" customWidth="1"/>
    <col min="13570" max="13570" width="69.88671875" style="46" customWidth="1"/>
    <col min="13571" max="13571" width="14.5546875" style="46" customWidth="1"/>
    <col min="13572" max="13572" width="14.88671875" style="46" customWidth="1"/>
    <col min="13573" max="13573" width="16.33203125" style="46" customWidth="1"/>
    <col min="13574" max="13574" width="14.33203125" style="46" customWidth="1"/>
    <col min="13575" max="13575" width="17.6640625" style="46" customWidth="1"/>
    <col min="13576" max="13576" width="46.44140625" style="46" customWidth="1"/>
    <col min="13577" max="13824" width="8.88671875" style="46"/>
    <col min="13825" max="13825" width="6.33203125" style="46" customWidth="1"/>
    <col min="13826" max="13826" width="69.88671875" style="46" customWidth="1"/>
    <col min="13827" max="13827" width="14.5546875" style="46" customWidth="1"/>
    <col min="13828" max="13828" width="14.88671875" style="46" customWidth="1"/>
    <col min="13829" max="13829" width="16.33203125" style="46" customWidth="1"/>
    <col min="13830" max="13830" width="14.33203125" style="46" customWidth="1"/>
    <col min="13831" max="13831" width="17.6640625" style="46" customWidth="1"/>
    <col min="13832" max="13832" width="46.44140625" style="46" customWidth="1"/>
    <col min="13833" max="14080" width="8.88671875" style="46"/>
    <col min="14081" max="14081" width="6.33203125" style="46" customWidth="1"/>
    <col min="14082" max="14082" width="69.88671875" style="46" customWidth="1"/>
    <col min="14083" max="14083" width="14.5546875" style="46" customWidth="1"/>
    <col min="14084" max="14084" width="14.88671875" style="46" customWidth="1"/>
    <col min="14085" max="14085" width="16.33203125" style="46" customWidth="1"/>
    <col min="14086" max="14086" width="14.33203125" style="46" customWidth="1"/>
    <col min="14087" max="14087" width="17.6640625" style="46" customWidth="1"/>
    <col min="14088" max="14088" width="46.44140625" style="46" customWidth="1"/>
    <col min="14089" max="14336" width="8.88671875" style="46"/>
    <col min="14337" max="14337" width="6.33203125" style="46" customWidth="1"/>
    <col min="14338" max="14338" width="69.88671875" style="46" customWidth="1"/>
    <col min="14339" max="14339" width="14.5546875" style="46" customWidth="1"/>
    <col min="14340" max="14340" width="14.88671875" style="46" customWidth="1"/>
    <col min="14341" max="14341" width="16.33203125" style="46" customWidth="1"/>
    <col min="14342" max="14342" width="14.33203125" style="46" customWidth="1"/>
    <col min="14343" max="14343" width="17.6640625" style="46" customWidth="1"/>
    <col min="14344" max="14344" width="46.44140625" style="46" customWidth="1"/>
    <col min="14345" max="14592" width="8.88671875" style="46"/>
    <col min="14593" max="14593" width="6.33203125" style="46" customWidth="1"/>
    <col min="14594" max="14594" width="69.88671875" style="46" customWidth="1"/>
    <col min="14595" max="14595" width="14.5546875" style="46" customWidth="1"/>
    <col min="14596" max="14596" width="14.88671875" style="46" customWidth="1"/>
    <col min="14597" max="14597" width="16.33203125" style="46" customWidth="1"/>
    <col min="14598" max="14598" width="14.33203125" style="46" customWidth="1"/>
    <col min="14599" max="14599" width="17.6640625" style="46" customWidth="1"/>
    <col min="14600" max="14600" width="46.44140625" style="46" customWidth="1"/>
    <col min="14601" max="14848" width="8.88671875" style="46"/>
    <col min="14849" max="14849" width="6.33203125" style="46" customWidth="1"/>
    <col min="14850" max="14850" width="69.88671875" style="46" customWidth="1"/>
    <col min="14851" max="14851" width="14.5546875" style="46" customWidth="1"/>
    <col min="14852" max="14852" width="14.88671875" style="46" customWidth="1"/>
    <col min="14853" max="14853" width="16.33203125" style="46" customWidth="1"/>
    <col min="14854" max="14854" width="14.33203125" style="46" customWidth="1"/>
    <col min="14855" max="14855" width="17.6640625" style="46" customWidth="1"/>
    <col min="14856" max="14856" width="46.44140625" style="46" customWidth="1"/>
    <col min="14857" max="15104" width="8.88671875" style="46"/>
    <col min="15105" max="15105" width="6.33203125" style="46" customWidth="1"/>
    <col min="15106" max="15106" width="69.88671875" style="46" customWidth="1"/>
    <col min="15107" max="15107" width="14.5546875" style="46" customWidth="1"/>
    <col min="15108" max="15108" width="14.88671875" style="46" customWidth="1"/>
    <col min="15109" max="15109" width="16.33203125" style="46" customWidth="1"/>
    <col min="15110" max="15110" width="14.33203125" style="46" customWidth="1"/>
    <col min="15111" max="15111" width="17.6640625" style="46" customWidth="1"/>
    <col min="15112" max="15112" width="46.44140625" style="46" customWidth="1"/>
    <col min="15113" max="15360" width="8.88671875" style="46"/>
    <col min="15361" max="15361" width="6.33203125" style="46" customWidth="1"/>
    <col min="15362" max="15362" width="69.88671875" style="46" customWidth="1"/>
    <col min="15363" max="15363" width="14.5546875" style="46" customWidth="1"/>
    <col min="15364" max="15364" width="14.88671875" style="46" customWidth="1"/>
    <col min="15365" max="15365" width="16.33203125" style="46" customWidth="1"/>
    <col min="15366" max="15366" width="14.33203125" style="46" customWidth="1"/>
    <col min="15367" max="15367" width="17.6640625" style="46" customWidth="1"/>
    <col min="15368" max="15368" width="46.44140625" style="46" customWidth="1"/>
    <col min="15369" max="15616" width="8.88671875" style="46"/>
    <col min="15617" max="15617" width="6.33203125" style="46" customWidth="1"/>
    <col min="15618" max="15618" width="69.88671875" style="46" customWidth="1"/>
    <col min="15619" max="15619" width="14.5546875" style="46" customWidth="1"/>
    <col min="15620" max="15620" width="14.88671875" style="46" customWidth="1"/>
    <col min="15621" max="15621" width="16.33203125" style="46" customWidth="1"/>
    <col min="15622" max="15622" width="14.33203125" style="46" customWidth="1"/>
    <col min="15623" max="15623" width="17.6640625" style="46" customWidth="1"/>
    <col min="15624" max="15624" width="46.44140625" style="46" customWidth="1"/>
    <col min="15625" max="15872" width="8.88671875" style="46"/>
    <col min="15873" max="15873" width="6.33203125" style="46" customWidth="1"/>
    <col min="15874" max="15874" width="69.88671875" style="46" customWidth="1"/>
    <col min="15875" max="15875" width="14.5546875" style="46" customWidth="1"/>
    <col min="15876" max="15876" width="14.88671875" style="46" customWidth="1"/>
    <col min="15877" max="15877" width="16.33203125" style="46" customWidth="1"/>
    <col min="15878" max="15878" width="14.33203125" style="46" customWidth="1"/>
    <col min="15879" max="15879" width="17.6640625" style="46" customWidth="1"/>
    <col min="15880" max="15880" width="46.44140625" style="46" customWidth="1"/>
    <col min="15881" max="16128" width="8.88671875" style="46"/>
    <col min="16129" max="16129" width="6.33203125" style="46" customWidth="1"/>
    <col min="16130" max="16130" width="69.88671875" style="46" customWidth="1"/>
    <col min="16131" max="16131" width="14.5546875" style="46" customWidth="1"/>
    <col min="16132" max="16132" width="14.88671875" style="46" customWidth="1"/>
    <col min="16133" max="16133" width="16.33203125" style="46" customWidth="1"/>
    <col min="16134" max="16134" width="14.33203125" style="46" customWidth="1"/>
    <col min="16135" max="16135" width="17.6640625" style="46" customWidth="1"/>
    <col min="16136" max="16136" width="46.44140625" style="46" customWidth="1"/>
    <col min="16137" max="16384" width="8.88671875" style="46"/>
  </cols>
  <sheetData>
    <row r="1" spans="1:8" x14ac:dyDescent="0.25">
      <c r="A1" s="123" t="s">
        <v>196</v>
      </c>
      <c r="B1" s="123"/>
      <c r="C1" s="123"/>
      <c r="D1" s="123"/>
      <c r="E1" s="123"/>
      <c r="F1" s="123"/>
      <c r="G1" s="123"/>
      <c r="H1" s="123"/>
    </row>
    <row r="2" spans="1:8" x14ac:dyDescent="0.25">
      <c r="A2" s="123" t="s">
        <v>119</v>
      </c>
      <c r="B2" s="123"/>
      <c r="C2" s="123"/>
      <c r="D2" s="123"/>
      <c r="E2" s="123"/>
      <c r="F2" s="123"/>
      <c r="G2" s="123"/>
      <c r="H2" s="123"/>
    </row>
    <row r="4" spans="1:8" ht="82.8" x14ac:dyDescent="0.25">
      <c r="A4" s="11" t="s">
        <v>120</v>
      </c>
      <c r="B4" s="11" t="s">
        <v>189</v>
      </c>
      <c r="C4" s="11" t="s">
        <v>190</v>
      </c>
      <c r="D4" s="11" t="s">
        <v>191</v>
      </c>
      <c r="E4" s="11" t="s">
        <v>192</v>
      </c>
      <c r="F4" s="11" t="s">
        <v>193</v>
      </c>
      <c r="G4" s="11" t="s">
        <v>194</v>
      </c>
      <c r="H4" s="11" t="s">
        <v>195</v>
      </c>
    </row>
    <row r="5" spans="1:8" s="53" customFormat="1" x14ac:dyDescent="0.25">
      <c r="A5" s="51" t="s">
        <v>134</v>
      </c>
      <c r="B5" s="51" t="s">
        <v>146</v>
      </c>
      <c r="C5" s="51" t="s">
        <v>4</v>
      </c>
      <c r="D5" s="65">
        <f>Показатели!M7</f>
        <v>94.083404390676336</v>
      </c>
      <c r="E5" s="65">
        <f>IF(Показатели!N7="-",100,Показатели!N7)</f>
        <v>75.904737689634715</v>
      </c>
      <c r="F5" s="65">
        <f>(Мероприятия!I8+0.5*Мероприятия!I9)/Мероприятия!I7*100</f>
        <v>84.210526315789465</v>
      </c>
      <c r="G5" s="65">
        <f>D5*0.3+(E5-3)*0.35+F5*0.35</f>
        <v>83.215363719101362</v>
      </c>
      <c r="H5" s="51" t="str">
        <f>IF(G5&gt;=97,"Высокий уровень эффективности",IF(G5&gt;=92,"Средний уровень эффективности",IF(G5&gt;=85,"Уровень эффективности ниже среднего","Низкий уровень эффективности")))</f>
        <v>Низкий уровень эффективности</v>
      </c>
    </row>
    <row r="6" spans="1:8" ht="27.6" x14ac:dyDescent="0.25">
      <c r="A6" s="62" t="s">
        <v>135</v>
      </c>
      <c r="B6" s="62" t="s">
        <v>163</v>
      </c>
      <c r="C6" s="62" t="s">
        <v>4</v>
      </c>
      <c r="D6" s="66">
        <f>Показатели!M15</f>
        <v>89.617477144745365</v>
      </c>
      <c r="E6" s="66">
        <f>IF(Показатели!N15="-",100,Показатели!N15)</f>
        <v>100</v>
      </c>
      <c r="F6" s="65">
        <f>(Мероприятия!I33+0.5*Мероприятия!I34)/Мероприятия!I32*100</f>
        <v>91.666666666666657</v>
      </c>
      <c r="G6" s="66">
        <f>D6*0.3+(E6-3)*0.35+F6*0.35</f>
        <v>92.918576476756925</v>
      </c>
      <c r="H6" s="62" t="str">
        <f>IF(G6&gt;=97,"Высокий уровень эффективности",IF(G6&gt;=92,"Средний уровень эффективности",IF(G6&gt;=85,"Уровень эффективности ниже среднего","Низкий уровень эффективности")))</f>
        <v>Средний уровень эффективности</v>
      </c>
    </row>
    <row r="7" spans="1:8" ht="27.6" x14ac:dyDescent="0.25">
      <c r="A7" s="62" t="s">
        <v>136</v>
      </c>
      <c r="B7" s="62" t="s">
        <v>198</v>
      </c>
      <c r="C7" s="62" t="s">
        <v>4</v>
      </c>
      <c r="D7" s="66">
        <f>Показатели!M20</f>
        <v>99.958739684921227</v>
      </c>
      <c r="E7" s="66">
        <f>IF(Показатели!N20="-",100,Показатели!N20)</f>
        <v>31.578947368421051</v>
      </c>
      <c r="F7" s="65">
        <f>(Мероприятия!I78+0.5*Мероприятия!I79)/Мероприятия!I77*100</f>
        <v>81.25</v>
      </c>
      <c r="G7" s="66">
        <f t="shared" ref="G7:G9" si="0">D7*0.3+(E7-3)*0.35+F7*0.35</f>
        <v>68.427753484423732</v>
      </c>
      <c r="H7" s="62" t="str">
        <f t="shared" ref="H7:H9" si="1">IF(G7&gt;=97,"Высокий уровень эффективности",IF(G7&gt;=92,"Средний уровень эффективности",IF(G7&gt;=85,"Уровень эффективности ниже среднего","Низкий уровень эффективности")))</f>
        <v>Низкий уровень эффективности</v>
      </c>
    </row>
    <row r="8" spans="1:8" ht="27.6" x14ac:dyDescent="0.25">
      <c r="A8" s="62" t="s">
        <v>137</v>
      </c>
      <c r="B8" s="62" t="s">
        <v>199</v>
      </c>
      <c r="C8" s="62" t="s">
        <v>35</v>
      </c>
      <c r="D8" s="66">
        <f>Показатели!M28</f>
        <v>96.666666666666671</v>
      </c>
      <c r="E8" s="66">
        <f>IF(Показатели!N28="-",100,Показатели!N28)</f>
        <v>100</v>
      </c>
      <c r="F8" s="65">
        <f>(Мероприятия!I131+0.5*Мероприятия!I132)/Мероприятия!I130*100</f>
        <v>87.5</v>
      </c>
      <c r="G8" s="66">
        <f t="shared" si="0"/>
        <v>93.574999999999989</v>
      </c>
      <c r="H8" s="62" t="str">
        <f t="shared" si="1"/>
        <v>Средний уровень эффективности</v>
      </c>
    </row>
    <row r="9" spans="1:8" ht="41.4" x14ac:dyDescent="0.25">
      <c r="A9" s="62" t="s">
        <v>138</v>
      </c>
      <c r="B9" s="62" t="s">
        <v>200</v>
      </c>
      <c r="C9" s="62" t="s">
        <v>4</v>
      </c>
      <c r="D9" s="66">
        <f>Показатели!M32</f>
        <v>82.58064516129032</v>
      </c>
      <c r="E9" s="66">
        <f>IF(Показатели!N32="-",100,Показатели!N32)</f>
        <v>100</v>
      </c>
      <c r="F9" s="65">
        <f>(Мероприятия!I166+0.5*Мероприятия!I167)/Мероприятия!I165*100</f>
        <v>50</v>
      </c>
      <c r="G9" s="66">
        <f t="shared" si="0"/>
        <v>76.224193548387092</v>
      </c>
      <c r="H9" s="62" t="str">
        <f t="shared" si="1"/>
        <v>Низкий уровень эффективности</v>
      </c>
    </row>
  </sheetData>
  <mergeCells count="2">
    <mergeCell ref="A1:H1"/>
    <mergeCell ref="A2:H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8"/>
  <sheetViews>
    <sheetView tabSelected="1" topLeftCell="C1" zoomScaleNormal="100" zoomScaleSheetLayoutView="100" workbookViewId="0">
      <selection activeCell="F9" sqref="F9"/>
    </sheetView>
  </sheetViews>
  <sheetFormatPr defaultColWidth="8.88671875" defaultRowHeight="14.4" x14ac:dyDescent="0.3"/>
  <cols>
    <col min="1" max="1" width="4.88671875" style="67" customWidth="1"/>
    <col min="2" max="2" width="33" style="67" customWidth="1"/>
    <col min="3" max="3" width="38" style="67" customWidth="1"/>
    <col min="4" max="4" width="47.33203125" style="67" customWidth="1"/>
    <col min="5" max="5" width="51" style="67" customWidth="1"/>
    <col min="6" max="6" width="45.44140625" style="67" customWidth="1"/>
    <col min="7" max="16384" width="8.88671875" style="67"/>
  </cols>
  <sheetData>
    <row r="1" spans="1:6" x14ac:dyDescent="0.3">
      <c r="A1" s="123" t="s">
        <v>118</v>
      </c>
      <c r="B1" s="123"/>
      <c r="C1" s="123"/>
      <c r="D1" s="123"/>
      <c r="E1" s="123"/>
      <c r="F1" s="123"/>
    </row>
    <row r="3" spans="1:6" ht="28.2" x14ac:dyDescent="0.3">
      <c r="A3" s="68" t="s">
        <v>120</v>
      </c>
      <c r="B3" s="68" t="s">
        <v>201</v>
      </c>
      <c r="C3" s="68" t="s">
        <v>202</v>
      </c>
      <c r="D3" s="68" t="s">
        <v>203</v>
      </c>
      <c r="E3" s="68" t="s">
        <v>204</v>
      </c>
      <c r="F3" s="68" t="s">
        <v>205</v>
      </c>
    </row>
    <row r="4" spans="1:6" s="69" customFormat="1" x14ac:dyDescent="0.3">
      <c r="A4" s="58">
        <v>1</v>
      </c>
      <c r="B4" s="125" t="s">
        <v>206</v>
      </c>
      <c r="C4" s="125"/>
      <c r="D4" s="125"/>
      <c r="E4" s="58"/>
      <c r="F4" s="58"/>
    </row>
    <row r="5" spans="1:6" s="69" customFormat="1" ht="220.8" x14ac:dyDescent="0.3">
      <c r="A5" s="70" t="s">
        <v>135</v>
      </c>
      <c r="B5" s="70" t="s">
        <v>207</v>
      </c>
      <c r="C5" s="70" t="s">
        <v>208</v>
      </c>
      <c r="D5" s="70" t="s">
        <v>209</v>
      </c>
      <c r="E5" s="71" t="s">
        <v>210</v>
      </c>
      <c r="F5" s="57" t="s">
        <v>219</v>
      </c>
    </row>
    <row r="6" spans="1:6" s="69" customFormat="1" x14ac:dyDescent="0.3">
      <c r="A6" s="58" t="s">
        <v>169</v>
      </c>
      <c r="B6" s="126" t="s">
        <v>199</v>
      </c>
      <c r="C6" s="127"/>
      <c r="D6" s="128"/>
      <c r="E6" s="71"/>
      <c r="F6" s="64"/>
    </row>
    <row r="7" spans="1:6" ht="262.2" x14ac:dyDescent="0.3">
      <c r="A7" s="70" t="s">
        <v>139</v>
      </c>
      <c r="B7" s="70" t="s">
        <v>211</v>
      </c>
      <c r="C7" s="70" t="s">
        <v>212</v>
      </c>
      <c r="D7" s="70" t="s">
        <v>213</v>
      </c>
      <c r="E7" s="71" t="s">
        <v>240</v>
      </c>
      <c r="F7" s="57" t="s">
        <v>241</v>
      </c>
    </row>
    <row r="8" spans="1:6" ht="96.6" x14ac:dyDescent="0.3">
      <c r="A8" s="70" t="s">
        <v>140</v>
      </c>
      <c r="B8" s="70" t="s">
        <v>214</v>
      </c>
      <c r="C8" s="70" t="s">
        <v>215</v>
      </c>
      <c r="D8" s="70" t="s">
        <v>216</v>
      </c>
      <c r="E8" s="71" t="s">
        <v>245</v>
      </c>
      <c r="F8" s="57" t="s">
        <v>246</v>
      </c>
    </row>
  </sheetData>
  <mergeCells count="3">
    <mergeCell ref="A1:F1"/>
    <mergeCell ref="B4:D4"/>
    <mergeCell ref="B6:D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Мероприятия</vt:lpstr>
      <vt:lpstr>Показатели</vt:lpstr>
      <vt:lpstr>Оценка эффективности</vt:lpstr>
      <vt:lpstr>Фин_поддержка</vt:lpstr>
      <vt:lpstr>Мероприятия!Заголовки_для_печати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Юрьева Елена Сергеевна</dc:creator>
  <cp:lastModifiedBy>Дубинина Дарья Александровна</cp:lastModifiedBy>
  <cp:lastPrinted>2024-01-26T08:04:49Z</cp:lastPrinted>
  <dcterms:created xsi:type="dcterms:W3CDTF">2023-07-06T15:43:25Z</dcterms:created>
  <dcterms:modified xsi:type="dcterms:W3CDTF">2024-02-12T10:05:13Z</dcterms:modified>
</cp:coreProperties>
</file>